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0" windowWidth="12120" windowHeight="8130" tabRatio="903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0 WMD PREPARATION" sheetId="124" r:id="rId16"/>
    <sheet name="611 EMS SUPPLIES" sheetId="123" r:id="rId17"/>
    <sheet name="612 REHAB SUPPLIES" sheetId="122" r:id="rId18"/>
    <sheet name="613 AUTO INSURANCE" sheetId="112" r:id="rId19"/>
    <sheet name="631 EMS TRAINING" sheetId="70" r:id="rId20"/>
    <sheet name="632 FIRE &amp; RESCUE TRAINING" sheetId="69" r:id="rId21"/>
    <sheet name="633 SEMINARS &amp; CONFERENCES" sheetId="126" r:id="rId22"/>
    <sheet name="634 FIRE ACADEMY" sheetId="125" r:id="rId23"/>
    <sheet name="635 EMT CERT COURSE" sheetId="140" r:id="rId24"/>
    <sheet name="641 BENEFITS" sheetId="130" r:id="rId25"/>
    <sheet name="642 PAYROLL" sheetId="129" r:id="rId26"/>
    <sheet name="642 INDIV PAYROLL" sheetId="128" r:id="rId27"/>
    <sheet name="642 FF RATES" sheetId="131" r:id="rId28"/>
    <sheet name="642 LONGEVITY" sheetId="143" r:id="rId29"/>
    <sheet name="642 CERT PAY" sheetId="144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IT WS" sheetId="103" r:id="rId40"/>
    <sheet name="657 POSTAGE" sheetId="86" r:id="rId41"/>
    <sheet name="658 PROP &amp; LIABILITY" sheetId="135" r:id="rId42"/>
    <sheet name="659 PROFESSIONAL SVCS" sheetId="85" r:id="rId43"/>
    <sheet name="660 PUBLIC NOTICES" sheetId="83" r:id="rId44"/>
    <sheet name="661 TELEPHONE" sheetId="15" r:id="rId45"/>
    <sheet name="662 UTILITIES" sheetId="16" r:id="rId46"/>
    <sheet name="663 BOND DEBT SVC" sheetId="90" r:id="rId47"/>
    <sheet name="664 TCESD COMPENSATION" sheetId="101" r:id="rId48"/>
    <sheet name="665 GRANT MATCHING" sheetId="137" r:id="rId49"/>
    <sheet name="666 CONTRACT SERVICES" sheetId="139" r:id="rId50"/>
    <sheet name="671 PREVENTION" sheetId="134" r:id="rId51"/>
    <sheet name="672 PUBLIC EDUCATION" sheetId="102" r:id="rId52"/>
    <sheet name="680 CIRCLE DRIVE" sheetId="109" r:id="rId53"/>
    <sheet name="685 DRILL FIELD" sheetId="138" r:id="rId54"/>
    <sheet name="690 CONTINGENCY" sheetId="108" r:id="rId55"/>
  </sheets>
  <definedNames>
    <definedName name="_xlnm.Print_Area" localSheetId="28">'642 LONGEVITY'!$A$1:$M$32</definedName>
    <definedName name="_xlnm.Print_Titles" localSheetId="39">'IT WS'!$1:$1</definedName>
  </definedNames>
  <calcPr calcId="125725"/>
</workbook>
</file>

<file path=xl/calcChain.xml><?xml version="1.0" encoding="utf-8"?>
<calcChain xmlns="http://schemas.openxmlformats.org/spreadsheetml/2006/main">
  <c r="N41" i="129"/>
  <c r="N40"/>
  <c r="N39"/>
  <c r="N38"/>
  <c r="M18"/>
  <c r="M15"/>
  <c r="M10"/>
  <c r="M6"/>
  <c r="M3"/>
  <c r="C2" l="1"/>
  <c r="G6" i="141"/>
  <c r="G10"/>
  <c r="G14"/>
  <c r="D31" i="103"/>
  <c r="D25"/>
  <c r="D20"/>
  <c r="D16"/>
  <c r="D12"/>
  <c r="E10" i="88"/>
  <c r="D32" i="103" l="1"/>
  <c r="D34" s="1"/>
  <c r="E34" s="1"/>
  <c r="C62" i="105"/>
  <c r="D31" i="117"/>
  <c r="D22"/>
  <c r="E22" s="1"/>
  <c r="D15"/>
  <c r="D26"/>
  <c r="E26" s="1"/>
  <c r="E27" s="1"/>
  <c r="D21"/>
  <c r="D14"/>
  <c r="E14" s="1"/>
  <c r="D32"/>
  <c r="D13"/>
  <c r="D20"/>
  <c r="D30"/>
  <c r="D19"/>
  <c r="D12"/>
  <c r="E19" i="65"/>
  <c r="I32" i="129"/>
  <c r="E26" i="69"/>
  <c r="E37" i="117"/>
  <c r="E38"/>
  <c r="E39"/>
  <c r="E40"/>
  <c r="E41"/>
  <c r="E42"/>
  <c r="E43"/>
  <c r="E36"/>
  <c r="E31"/>
  <c r="E32"/>
  <c r="E30"/>
  <c r="E20"/>
  <c r="E21"/>
  <c r="E19"/>
  <c r="E13"/>
  <c r="E15"/>
  <c r="E12"/>
  <c r="E5"/>
  <c r="E6"/>
  <c r="E7"/>
  <c r="E8"/>
  <c r="E4"/>
  <c r="E9"/>
  <c r="E8" i="139"/>
  <c r="H31" i="129"/>
  <c r="C40"/>
  <c r="C39"/>
  <c r="C38"/>
  <c r="C28"/>
  <c r="C27"/>
  <c r="C26"/>
  <c r="C25"/>
  <c r="C24"/>
  <c r="C23"/>
  <c r="C22"/>
  <c r="C21"/>
  <c r="C20"/>
  <c r="C19"/>
  <c r="C18"/>
  <c r="C17"/>
  <c r="C16"/>
  <c r="C15"/>
  <c r="C30"/>
  <c r="E43"/>
  <c r="E42"/>
  <c r="G43"/>
  <c r="I43" s="1"/>
  <c r="G42"/>
  <c r="I42" s="1"/>
  <c r="E16" i="103" l="1"/>
  <c r="E31"/>
  <c r="E25"/>
  <c r="E20"/>
  <c r="E23" i="117"/>
  <c r="E33"/>
  <c r="E16"/>
  <c r="E44"/>
  <c r="C41" i="129"/>
  <c r="E41" s="1"/>
  <c r="G41" s="1"/>
  <c r="I41" s="1"/>
  <c r="E40"/>
  <c r="G40" s="1"/>
  <c r="I40" s="1"/>
  <c r="E39"/>
  <c r="G39" s="1"/>
  <c r="I39" s="1"/>
  <c r="E38"/>
  <c r="G38" s="1"/>
  <c r="I38" s="1"/>
  <c r="I44" s="1"/>
  <c r="E45" i="117" l="1"/>
  <c r="C29" i="129"/>
  <c r="C14"/>
  <c r="C13"/>
  <c r="C12"/>
  <c r="C11"/>
  <c r="C10"/>
  <c r="C9"/>
  <c r="C8"/>
  <c r="C7"/>
  <c r="C6"/>
  <c r="C5"/>
  <c r="C4"/>
  <c r="C3"/>
  <c r="E2"/>
  <c r="F30"/>
  <c r="F29"/>
  <c r="F28"/>
  <c r="F27"/>
  <c r="F26"/>
  <c r="F25"/>
  <c r="F24"/>
  <c r="F23"/>
  <c r="F21"/>
  <c r="F20"/>
  <c r="F2"/>
  <c r="F14"/>
  <c r="E30"/>
  <c r="G30" s="1"/>
  <c r="E29"/>
  <c r="G29" s="1"/>
  <c r="I29" s="1"/>
  <c r="E28"/>
  <c r="G28" s="1"/>
  <c r="I28" s="1"/>
  <c r="E27"/>
  <c r="G27" s="1"/>
  <c r="I27" s="1"/>
  <c r="E26"/>
  <c r="G26" s="1"/>
  <c r="I26" s="1"/>
  <c r="E25"/>
  <c r="G25" s="1"/>
  <c r="I25" s="1"/>
  <c r="E24"/>
  <c r="G24" s="1"/>
  <c r="I24" s="1"/>
  <c r="E23"/>
  <c r="G23" s="1"/>
  <c r="I23" s="1"/>
  <c r="E21"/>
  <c r="G21" s="1"/>
  <c r="I21" s="1"/>
  <c r="E20"/>
  <c r="G20" s="1"/>
  <c r="I20" s="1"/>
  <c r="E14"/>
  <c r="G14" s="1"/>
  <c r="I14" s="1"/>
  <c r="I30" l="1"/>
  <c r="G2"/>
  <c r="I2" s="1"/>
  <c r="F22"/>
  <c r="E22"/>
  <c r="B15" i="108" l="1"/>
  <c r="C15"/>
  <c r="D15"/>
  <c r="E15" i="102"/>
  <c r="E54" i="105" s="1"/>
  <c r="E17" i="75" l="1"/>
  <c r="E17" i="132"/>
  <c r="E6" i="115" l="1"/>
  <c r="E77" i="69"/>
  <c r="E76"/>
  <c r="E75"/>
  <c r="E74"/>
  <c r="E72"/>
  <c r="E70"/>
  <c r="E68"/>
  <c r="E67"/>
  <c r="E66"/>
  <c r="E64"/>
  <c r="E63"/>
  <c r="E62"/>
  <c r="E61"/>
  <c r="E60"/>
  <c r="E54"/>
  <c r="E79"/>
  <c r="E49"/>
  <c r="E37" i="125"/>
  <c r="E27" i="140"/>
  <c r="E24" i="79"/>
  <c r="E41" i="105" s="1"/>
  <c r="D24" i="79"/>
  <c r="C24"/>
  <c r="B24"/>
  <c r="B17" i="75"/>
  <c r="C17"/>
  <c r="D17"/>
  <c r="D33" i="130"/>
  <c r="B33"/>
  <c r="C33"/>
  <c r="E11" i="118"/>
  <c r="E17" i="105" s="1"/>
  <c r="D11" i="118"/>
  <c r="E29" i="134"/>
  <c r="E11" i="139"/>
  <c r="E12" i="137"/>
  <c r="E10" i="101"/>
  <c r="E18" i="90"/>
  <c r="E17" i="16"/>
  <c r="E11" i="15"/>
  <c r="E12" i="83"/>
  <c r="E19" i="85"/>
  <c r="E16" i="135"/>
  <c r="E14" i="86"/>
  <c r="E37" i="88"/>
  <c r="E42" i="105" s="1"/>
  <c r="E55"/>
  <c r="E53"/>
  <c r="E52"/>
  <c r="E51"/>
  <c r="E50"/>
  <c r="E49"/>
  <c r="E48"/>
  <c r="E47"/>
  <c r="E46"/>
  <c r="E45"/>
  <c r="E44"/>
  <c r="E43"/>
  <c r="E15" i="80"/>
  <c r="E40" i="105" s="1"/>
  <c r="E39"/>
  <c r="E21" i="77"/>
  <c r="E38" i="105" s="1"/>
  <c r="E24" i="74"/>
  <c r="E37" i="105" s="1"/>
  <c r="E19" i="136"/>
  <c r="E36" i="105" s="1"/>
  <c r="E35"/>
  <c r="E19" i="133"/>
  <c r="E34" i="105"/>
  <c r="E25" i="126"/>
  <c r="E30" i="105" s="1"/>
  <c r="E15" i="70"/>
  <c r="E9" i="112"/>
  <c r="E13" i="122"/>
  <c r="E26" i="105" s="1"/>
  <c r="E20" i="123"/>
  <c r="E26" i="116"/>
  <c r="E7" i="115" s="1"/>
  <c r="E39" i="100"/>
  <c r="E24" i="105" s="1"/>
  <c r="F20" i="95"/>
  <c r="E23" i="105" s="1"/>
  <c r="E23" i="67"/>
  <c r="E22" i="105" s="1"/>
  <c r="E15" i="113"/>
  <c r="E26" i="65"/>
  <c r="E20" i="105" s="1"/>
  <c r="E9" i="64"/>
  <c r="E19" i="105" s="1"/>
  <c r="E31"/>
  <c r="E29"/>
  <c r="E28"/>
  <c r="E27"/>
  <c r="E21"/>
  <c r="H17" i="8"/>
  <c r="G17"/>
  <c r="E18" i="105"/>
  <c r="E12" i="119"/>
  <c r="E11" i="120"/>
  <c r="E16" i="105"/>
  <c r="E15"/>
  <c r="E11"/>
  <c r="E9"/>
  <c r="E8"/>
  <c r="E7"/>
  <c r="E6"/>
  <c r="E5"/>
  <c r="E4"/>
  <c r="E3"/>
  <c r="D24" i="141"/>
  <c r="C57" i="105"/>
  <c r="D26" i="65"/>
  <c r="D23" i="138"/>
  <c r="C13" i="105"/>
  <c r="C60"/>
  <c r="F12" i="143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3"/>
  <c r="E23"/>
  <c r="F23"/>
  <c r="G23"/>
  <c r="H23"/>
  <c r="I23"/>
  <c r="J23"/>
  <c r="K23"/>
  <c r="L23"/>
  <c r="M23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D32"/>
  <c r="E32"/>
  <c r="F32"/>
  <c r="G32"/>
  <c r="H32"/>
  <c r="I32"/>
  <c r="J32"/>
  <c r="K32"/>
  <c r="L32"/>
  <c r="M32"/>
  <c r="G34" i="128"/>
  <c r="F34"/>
  <c r="D34"/>
  <c r="B34"/>
  <c r="H28"/>
  <c r="H21"/>
  <c r="I25"/>
  <c r="E33"/>
  <c r="E32"/>
  <c r="E31"/>
  <c r="E30"/>
  <c r="E29"/>
  <c r="E28"/>
  <c r="E27"/>
  <c r="E26"/>
  <c r="E24"/>
  <c r="E23"/>
  <c r="E8"/>
  <c r="H30"/>
  <c r="H29"/>
  <c r="H27"/>
  <c r="H26"/>
  <c r="H23"/>
  <c r="H22"/>
  <c r="H20"/>
  <c r="H19"/>
  <c r="H18"/>
  <c r="H17"/>
  <c r="H16"/>
  <c r="H15"/>
  <c r="H13"/>
  <c r="H14"/>
  <c r="H11"/>
  <c r="H10"/>
  <c r="H12"/>
  <c r="H9"/>
  <c r="H8"/>
  <c r="H6"/>
  <c r="H7"/>
  <c r="H5"/>
  <c r="H2"/>
  <c r="H3"/>
  <c r="H4"/>
  <c r="H34"/>
  <c r="C8"/>
  <c r="I8"/>
  <c r="G22" i="129"/>
  <c r="I22"/>
  <c r="E18"/>
  <c r="F18"/>
  <c r="G18"/>
  <c r="I18"/>
  <c r="E19"/>
  <c r="F19"/>
  <c r="G19"/>
  <c r="I19"/>
  <c r="E17"/>
  <c r="F17"/>
  <c r="G17"/>
  <c r="I17"/>
  <c r="E15"/>
  <c r="F15"/>
  <c r="G15"/>
  <c r="I15"/>
  <c r="E13"/>
  <c r="F13"/>
  <c r="G13"/>
  <c r="I13"/>
  <c r="E12"/>
  <c r="F12"/>
  <c r="G12"/>
  <c r="I12"/>
  <c r="E8"/>
  <c r="F8"/>
  <c r="G8"/>
  <c r="I8"/>
  <c r="E16"/>
  <c r="F16"/>
  <c r="G16"/>
  <c r="I16"/>
  <c r="E10"/>
  <c r="F10"/>
  <c r="G10"/>
  <c r="I10"/>
  <c r="E9"/>
  <c r="F9"/>
  <c r="G9"/>
  <c r="I9"/>
  <c r="E4"/>
  <c r="F4"/>
  <c r="G4"/>
  <c r="I4"/>
  <c r="E7"/>
  <c r="F7"/>
  <c r="G7"/>
  <c r="I7"/>
  <c r="E6"/>
  <c r="F6"/>
  <c r="G6"/>
  <c r="I6"/>
  <c r="E5"/>
  <c r="F5"/>
  <c r="G5"/>
  <c r="I5"/>
  <c r="E3"/>
  <c r="F3"/>
  <c r="G3"/>
  <c r="I3"/>
  <c r="F11"/>
  <c r="F31"/>
  <c r="E11"/>
  <c r="E31"/>
  <c r="G11"/>
  <c r="I11"/>
  <c r="D37" i="88"/>
  <c r="C37"/>
  <c r="B37"/>
  <c r="D20" i="123"/>
  <c r="C20"/>
  <c r="B20"/>
  <c r="D13" i="122"/>
  <c r="D39" i="100"/>
  <c r="D19" i="85"/>
  <c r="E17" i="8"/>
  <c r="D27" i="140"/>
  <c r="D11" i="120"/>
  <c r="C13" i="122"/>
  <c r="C39" i="100"/>
  <c r="C11" i="120"/>
  <c r="F24" i="141"/>
  <c r="E24"/>
  <c r="C24"/>
  <c r="B39" i="100"/>
  <c r="E2" i="105"/>
  <c r="E20" i="95"/>
  <c r="C20"/>
  <c r="D20"/>
  <c r="C23" i="67"/>
  <c r="C19" i="133"/>
  <c r="C17" i="132"/>
  <c r="D23" i="67"/>
  <c r="D19" i="133"/>
  <c r="D17" i="132"/>
  <c r="D15" i="102"/>
  <c r="C15"/>
  <c r="D29" i="134"/>
  <c r="C29"/>
  <c r="D11" i="139"/>
  <c r="D12" i="137"/>
  <c r="D10" i="101"/>
  <c r="D17" i="16"/>
  <c r="C17"/>
  <c r="D11" i="15"/>
  <c r="C11"/>
  <c r="D12" i="83"/>
  <c r="D16" i="135"/>
  <c r="C16"/>
  <c r="D24" i="74"/>
  <c r="C24"/>
  <c r="D19" i="136"/>
  <c r="D37" i="125"/>
  <c r="C37"/>
  <c r="D25" i="126"/>
  <c r="C25"/>
  <c r="D49" i="69"/>
  <c r="C49"/>
  <c r="D15" i="70"/>
  <c r="D15" i="113"/>
  <c r="C26" i="65"/>
  <c r="D9" i="64"/>
  <c r="F17" i="8"/>
  <c r="D17"/>
  <c r="C17"/>
  <c r="D14" i="86"/>
  <c r="B24" i="74"/>
  <c r="C19" i="136"/>
  <c r="B19"/>
  <c r="B17" i="132"/>
  <c r="B25" i="126"/>
  <c r="B49" i="69"/>
  <c r="D9" i="112"/>
  <c r="C9"/>
  <c r="B9"/>
  <c r="D22" i="124"/>
  <c r="C22"/>
  <c r="B22"/>
  <c r="D26" i="116"/>
  <c r="D7" i="115"/>
  <c r="D10" s="1"/>
  <c r="C26" i="116"/>
  <c r="C7" i="115"/>
  <c r="C10" s="1"/>
  <c r="B26" i="116"/>
  <c r="B26" i="65"/>
  <c r="D12" i="119"/>
  <c r="C12"/>
  <c r="B12"/>
  <c r="B11" i="120"/>
  <c r="B10" i="115"/>
  <c r="B15" i="102"/>
  <c r="B12" i="137"/>
  <c r="C12"/>
  <c r="B10" i="101"/>
  <c r="C10"/>
  <c r="D18" i="90"/>
  <c r="B17" i="16"/>
  <c r="B11" i="15"/>
  <c r="B12" i="83"/>
  <c r="C12"/>
  <c r="B16" i="135"/>
  <c r="D15" i="80"/>
  <c r="D21" i="77"/>
  <c r="B23" i="138"/>
  <c r="C23"/>
  <c r="C15" i="70"/>
  <c r="C13" i="109"/>
  <c r="C11" i="139"/>
  <c r="B11"/>
  <c r="C18" i="90"/>
  <c r="C11" i="118"/>
  <c r="B11"/>
  <c r="B17" i="8"/>
  <c r="C9" i="64"/>
  <c r="B9"/>
  <c r="C15" i="113"/>
  <c r="B15"/>
  <c r="B23" i="67"/>
  <c r="B13" i="122"/>
  <c r="B15" i="70"/>
  <c r="B37" i="125"/>
  <c r="C22" i="128"/>
  <c r="E22"/>
  <c r="I22"/>
  <c r="C32"/>
  <c r="I32"/>
  <c r="C28"/>
  <c r="I28"/>
  <c r="C16"/>
  <c r="E16"/>
  <c r="I16"/>
  <c r="C15"/>
  <c r="E15"/>
  <c r="I15"/>
  <c r="C24"/>
  <c r="I24"/>
  <c r="C23"/>
  <c r="I23"/>
  <c r="C13"/>
  <c r="E13"/>
  <c r="I13"/>
  <c r="E21"/>
  <c r="E20"/>
  <c r="E19"/>
  <c r="E18"/>
  <c r="E17"/>
  <c r="E14"/>
  <c r="E11"/>
  <c r="E10"/>
  <c r="E12"/>
  <c r="E9"/>
  <c r="E6"/>
  <c r="E7"/>
  <c r="E5"/>
  <c r="E2"/>
  <c r="E3"/>
  <c r="E4"/>
  <c r="E34"/>
  <c r="C26"/>
  <c r="I26"/>
  <c r="C27"/>
  <c r="I27"/>
  <c r="C29"/>
  <c r="I29"/>
  <c r="C30"/>
  <c r="I30"/>
  <c r="C20"/>
  <c r="I20"/>
  <c r="C3"/>
  <c r="I3"/>
  <c r="C4"/>
  <c r="I4"/>
  <c r="C2"/>
  <c r="I2"/>
  <c r="C5"/>
  <c r="I5"/>
  <c r="C7"/>
  <c r="I7"/>
  <c r="C6"/>
  <c r="I6"/>
  <c r="C9"/>
  <c r="C34" s="1"/>
  <c r="I9"/>
  <c r="I34" s="1"/>
  <c r="C12"/>
  <c r="I12"/>
  <c r="C10"/>
  <c r="I10"/>
  <c r="C11"/>
  <c r="I11"/>
  <c r="C14"/>
  <c r="I14"/>
  <c r="C17"/>
  <c r="I17"/>
  <c r="C18"/>
  <c r="I18"/>
  <c r="C21"/>
  <c r="I21"/>
  <c r="C19"/>
  <c r="I19"/>
  <c r="C31"/>
  <c r="I31"/>
  <c r="C33"/>
  <c r="I33"/>
  <c r="B19" i="133"/>
  <c r="C21" i="77"/>
  <c r="B21"/>
  <c r="B15" i="80"/>
  <c r="C15"/>
  <c r="B14" i="86"/>
  <c r="C14"/>
  <c r="C19" i="85"/>
  <c r="B19"/>
  <c r="B18" i="90"/>
  <c r="B29" i="134"/>
  <c r="B13" i="109"/>
  <c r="G31" i="129" l="1"/>
  <c r="E10" i="115"/>
  <c r="E25" i="105" s="1"/>
  <c r="E13"/>
  <c r="I31" i="129"/>
  <c r="I35" s="1"/>
  <c r="I46" s="1"/>
  <c r="G49" l="1"/>
  <c r="G60"/>
  <c r="E62" i="105"/>
  <c r="J60" i="129"/>
  <c r="I60"/>
  <c r="E20" i="130"/>
  <c r="E33" i="105"/>
  <c r="E12" i="108" l="1"/>
  <c r="E15" s="1"/>
  <c r="E56" i="105" s="1"/>
  <c r="E12" i="130"/>
  <c r="E33" s="1"/>
  <c r="E32" i="105" s="1"/>
  <c r="G61" i="129"/>
  <c r="E57" i="105" l="1"/>
  <c r="G62" i="129"/>
  <c r="J61"/>
  <c r="J62" s="1"/>
  <c r="I61"/>
  <c r="I62" s="1"/>
  <c r="E60" i="105" l="1"/>
  <c r="E64"/>
</calcChain>
</file>

<file path=xl/sharedStrings.xml><?xml version="1.0" encoding="utf-8"?>
<sst xmlns="http://schemas.openxmlformats.org/spreadsheetml/2006/main" count="1729" uniqueCount="1274">
  <si>
    <t>Spare</t>
  </si>
  <si>
    <t>Disk drive</t>
  </si>
  <si>
    <t>Anti-virus annual renewal - Trend Micro</t>
  </si>
  <si>
    <t>Frontpage update</t>
  </si>
  <si>
    <t>JASC upgrade</t>
  </si>
  <si>
    <t>Firewall for DMZ - Cisco, additional</t>
  </si>
  <si>
    <t>Laptop upgrade / new - EMS Lt.  Dell 610</t>
  </si>
  <si>
    <t>Server - OHFD  Dell Poweredge</t>
  </si>
  <si>
    <t>Monitors</t>
  </si>
  <si>
    <t>Class B Foam (32, 5 gall @ 70)</t>
  </si>
  <si>
    <t>Class A Foam (20, 5 gall @ 65)</t>
  </si>
  <si>
    <t>Hose washer</t>
  </si>
  <si>
    <t>Positive pressure ventilation fans - 24", 18" (electric)</t>
  </si>
  <si>
    <t>HazMat equipment and supplies</t>
  </si>
  <si>
    <t>Air Instrumentation maintenance contract</t>
  </si>
  <si>
    <t>Safety syringes for vaccine (box of 100)</t>
  </si>
  <si>
    <t>AED Equipment- Batteries, Pads, Razors, Cards, Etc.</t>
  </si>
  <si>
    <t>BLS Kits *5 to include medical bags, O2 aspirators, O2 Regulators</t>
  </si>
  <si>
    <t>Community CPR classes, DVD, Manuals, Cards, Masks</t>
  </si>
  <si>
    <t>Air Filters (both stations)</t>
  </si>
  <si>
    <t>Time Warner - both stations</t>
  </si>
  <si>
    <t>Landscape maintenance - 3 mos TS</t>
  </si>
  <si>
    <t>Hydrant markers</t>
  </si>
  <si>
    <t>Street reflective markers</t>
  </si>
  <si>
    <t>Street reflective marker epoxy</t>
  </si>
  <si>
    <t>Hydrant maintenance supplies</t>
  </si>
  <si>
    <t>Plans examiners</t>
  </si>
  <si>
    <t>Testing equipment</t>
  </si>
  <si>
    <t>ISO consultant - Mike Pietsch</t>
  </si>
  <si>
    <t>ICC/NFPA - code related publications</t>
  </si>
  <si>
    <t>Circle Drive Grand Opening</t>
  </si>
  <si>
    <t>Print Shop</t>
  </si>
  <si>
    <t>Gamma Pagers (2)</t>
  </si>
  <si>
    <t>Patches</t>
  </si>
  <si>
    <t>Ball Caps</t>
  </si>
  <si>
    <t>RECRUITMENT/PROMOTION</t>
  </si>
  <si>
    <t>Hiring Process:</t>
  </si>
  <si>
    <t>Equipment and Supplies</t>
  </si>
  <si>
    <t>Pet Mask</t>
  </si>
  <si>
    <t>ILS Kits to include medical bag &amp; supplies</t>
  </si>
  <si>
    <t>Epi Pens Child &amp; Adult $60 x 20 (state mandated)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</si>
  <si>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</si>
  <si>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</si>
  <si>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</si>
  <si>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</si>
  <si>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</si>
  <si>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</si>
  <si>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</si>
  <si>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XTVA modules for B-302</t>
  </si>
  <si>
    <t>Actually receive 1.96% of sales.</t>
  </si>
  <si>
    <t>Fire Extinguisher Re-Charging for each apparatus</t>
  </si>
  <si>
    <t>Allowance for Code Enforcement uniforms</t>
  </si>
  <si>
    <t>*</t>
  </si>
  <si>
    <t>Direct deposit charges are 0.50 for each deposit made (each employee may have up to 4)</t>
  </si>
  <si>
    <t>Paychex delivery fees (Lone Star)</t>
  </si>
  <si>
    <t>Paychex - extra costs for 13 employees</t>
  </si>
  <si>
    <t>Member meetings</t>
  </si>
  <si>
    <t>Payroll checks are 1.87 for first 10, 1.59 next 40, 1.01 over 50  (over and above the base which doesn't change)</t>
  </si>
  <si>
    <t>Additional full time employees - 1/2 year at 6%</t>
  </si>
  <si>
    <t>Grant Cost share</t>
  </si>
  <si>
    <t>Employment Ads (in category 645 2007)</t>
  </si>
  <si>
    <t>GRANT MATCHING</t>
  </si>
  <si>
    <t>International Assn. Arson Investigators</t>
  </si>
  <si>
    <t>Added 10/23 - encumbered from 2006</t>
  </si>
  <si>
    <t>Added 10/23 - encumbered from 2006 *</t>
  </si>
  <si>
    <t>* PO number 2612056</t>
  </si>
  <si>
    <t>[PO number 2656023]</t>
  </si>
  <si>
    <t xml:space="preserve">Contingency </t>
  </si>
  <si>
    <t>DRILL FIELD &amp; TOWER</t>
  </si>
  <si>
    <t>Addition approved 11/27/06</t>
  </si>
  <si>
    <t>For Interlocal Service agreement with TCESD9</t>
  </si>
  <si>
    <t>Contract Services</t>
  </si>
  <si>
    <t>CONTRACT SERVICES</t>
  </si>
  <si>
    <t>Revised 3/26/07</t>
  </si>
  <si>
    <t>Revised 3/26 - more than estimated</t>
  </si>
  <si>
    <t>**</t>
  </si>
  <si>
    <t>Surplus (Deficit)</t>
  </si>
  <si>
    <t xml:space="preserve">  but same annual admin.</t>
  </si>
  <si>
    <t xml:space="preserve">* rate would be figured to fit w/admin </t>
  </si>
  <si>
    <t>FACILITIES &amp; PERSONNEL CERTIFICATIONS</t>
  </si>
  <si>
    <t>Change 3/26 - see below</t>
  </si>
  <si>
    <t>extra 3/26/07</t>
  </si>
  <si>
    <t>Addition 3/26 for grant money from FFIC</t>
  </si>
  <si>
    <t>Coming in less than estimated, change 3/26</t>
  </si>
  <si>
    <t>Add for meeting food (JW/GW)</t>
  </si>
  <si>
    <t>Medal of Valor</t>
  </si>
  <si>
    <t>less needed than estimated amended 3/26</t>
  </si>
  <si>
    <t>8/06 invoices more than estimated</t>
  </si>
  <si>
    <t>3/26 Total radios less than expected, thus share less</t>
  </si>
  <si>
    <t>3/26 Large % increase in most of utilities</t>
  </si>
  <si>
    <t>3/26 reduced to actual cost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</si>
  <si>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</si>
  <si>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</si>
  <si>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</si>
  <si>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</si>
  <si>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</si>
  <si>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</si>
  <si>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</si>
  <si>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</si>
  <si>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</si>
  <si>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</si>
  <si>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New Incentive</t>
  </si>
  <si>
    <t>Intermediate FF</t>
  </si>
  <si>
    <t>Advanced FF</t>
  </si>
  <si>
    <t>Master FF</t>
  </si>
  <si>
    <t>Fire Serv Instructor</t>
  </si>
  <si>
    <t>New Monthly Cap:</t>
  </si>
  <si>
    <t>Previously $250 per month</t>
  </si>
  <si>
    <t>[$350 per month = $161.54 per pay period]</t>
  </si>
  <si>
    <t>Was previously $50 per month with no incentive for Team Membership                          V</t>
  </si>
  <si>
    <t>3/26 transferred to account for loose equipment on E-301</t>
  </si>
  <si>
    <t>Deleted July 2006</t>
  </si>
  <si>
    <t>Sep 25, 06 - approved deletion of contingency</t>
  </si>
  <si>
    <t>Proceeds from loan</t>
  </si>
  <si>
    <t>Spent from 4/9/07 - 5/9/07</t>
  </si>
  <si>
    <t>Approximate draws by Chris McComb</t>
  </si>
  <si>
    <t>Foundation design</t>
  </si>
  <si>
    <t>Proposed</t>
  </si>
  <si>
    <t>Foundation for tower</t>
  </si>
  <si>
    <t>Possible fiscal charge by City of Austin</t>
  </si>
  <si>
    <t>Rest of pmt for 2 engines from WF loan proceeds</t>
  </si>
  <si>
    <t>FT FF - 2007</t>
  </si>
  <si>
    <t>FF 2008</t>
  </si>
  <si>
    <t>DO 2008</t>
  </si>
  <si>
    <t>LT 2008</t>
  </si>
  <si>
    <t>CAP 2008</t>
  </si>
  <si>
    <t>In Seminars</t>
  </si>
  <si>
    <t>In publications</t>
  </si>
  <si>
    <t>CLOSED OUT 2007</t>
  </si>
  <si>
    <t>EMI NET for new hires, vols, command staff</t>
  </si>
  <si>
    <t>Tax office: 07-08 use same rate 5273 parcels for tax office*</t>
  </si>
  <si>
    <t>Causes &amp; suits etc. - estimate</t>
  </si>
  <si>
    <t>* last year given exempt properties also - was really 5292</t>
  </si>
  <si>
    <t>Loan repayment</t>
  </si>
  <si>
    <t>Employee &amp; Member Recognition</t>
  </si>
  <si>
    <t xml:space="preserve">EMPLOYEE &amp; MEMBER RECOGNITION  </t>
  </si>
  <si>
    <t>Structural &amp; Wildland Helmet Decals (new)</t>
  </si>
  <si>
    <t>STAFF- (Chiefs, Lieutenant)</t>
  </si>
  <si>
    <t>Interest on general fund</t>
  </si>
  <si>
    <t>C</t>
  </si>
  <si>
    <t>D</t>
  </si>
  <si>
    <t>F</t>
  </si>
  <si>
    <t>G</t>
  </si>
  <si>
    <t>International Association Fire Chiefs (2)</t>
  </si>
  <si>
    <t>TAFC/TAFE</t>
  </si>
  <si>
    <t>Color copies of maps or other misc. supplies **</t>
  </si>
  <si>
    <t>Postage / Certified mail costs **</t>
  </si>
  <si>
    <t>Glenn Brooks - TCAD going up to cover school districts - 6/14/07</t>
  </si>
  <si>
    <t>Copy Machine - 2 copiers/both stations</t>
  </si>
  <si>
    <t>Workers' Comp - Volunteers (7704V)</t>
  </si>
  <si>
    <t>Accident and normal death: $25,000 (VFIS)</t>
  </si>
  <si>
    <t>Part time (5)</t>
  </si>
  <si>
    <t>In until approved out</t>
  </si>
  <si>
    <t xml:space="preserve"> DO 2007 </t>
  </si>
  <si>
    <t xml:space="preserve"> CAP 2007 </t>
  </si>
  <si>
    <t>OAK HILL FIRE DEPARTMENT</t>
  </si>
  <si>
    <t>LONGEVITY INCENTIVE - Effective 10/01/07</t>
  </si>
  <si>
    <t>Base Pay Rate:</t>
  </si>
  <si>
    <t>Firefighter: $ 11.68</t>
  </si>
  <si>
    <t>Engineer: $ 13.64</t>
  </si>
  <si>
    <t>Lieutenant: $ 14.70</t>
  </si>
  <si>
    <t>Captain: $ 16.48</t>
  </si>
  <si>
    <t>Longevity Pay Basis:</t>
  </si>
  <si>
    <t xml:space="preserve">Years of Service to OHFD:  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</si>
  <si>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</si>
  <si>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</si>
  <si>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</si>
  <si>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</si>
  <si>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</si>
  <si>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</si>
  <si>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 xml:space="preserve">Full time employees 5% 457 contribution  (8% 2008) </t>
  </si>
  <si>
    <t>Member Recognition awards</t>
  </si>
  <si>
    <t>Salaries</t>
  </si>
  <si>
    <t>Year</t>
  </si>
  <si>
    <t>Rate</t>
  </si>
  <si>
    <t>#PP</t>
  </si>
  <si>
    <t>SOT x26</t>
  </si>
  <si>
    <t>Total hourly</t>
  </si>
  <si>
    <t>Cert Pay</t>
  </si>
  <si>
    <t>Hourly annual</t>
  </si>
  <si>
    <t>Orig FT hire date</t>
  </si>
  <si>
    <t>Lt Cozby*</t>
  </si>
  <si>
    <t>2 yr 4 mos</t>
  </si>
  <si>
    <t>3 yr 1 mos</t>
  </si>
  <si>
    <t>Added 10/22/07 - encumbered from 2007 for MDC's</t>
  </si>
  <si>
    <t>Added 10/22/07 - encumbered from 2007 - money not spent</t>
  </si>
  <si>
    <t>3 yr</t>
  </si>
  <si>
    <t>1 yr 1 mos</t>
  </si>
  <si>
    <t>Basic firefighting:</t>
  </si>
  <si>
    <t>Unscheduled overtime</t>
  </si>
  <si>
    <t xml:space="preserve"> Based on recent usage at $19 per hour </t>
  </si>
  <si>
    <t xml:space="preserve"> Based on recent usage at 1.60 per hour </t>
  </si>
  <si>
    <t>To attend awards ceremony</t>
  </si>
  <si>
    <t>Awards &amp; recognition events extra</t>
  </si>
  <si>
    <t>Awards and recognition events</t>
  </si>
  <si>
    <t>Awards &amp; Recognition - general, includes medals &amp; pins</t>
  </si>
  <si>
    <t>Awards Banquet</t>
  </si>
  <si>
    <t xml:space="preserve">Outdoor tables, chairs etc. for employee use </t>
  </si>
  <si>
    <t>8/13/6 4 FF's</t>
  </si>
  <si>
    <t>11/16/6 4 FF's</t>
  </si>
  <si>
    <t>3 newish FF's</t>
  </si>
  <si>
    <t>18 Vols</t>
  </si>
  <si>
    <t>TOTAL FIREFIGHTING:</t>
  </si>
  <si>
    <t xml:space="preserve">Asst Chief </t>
  </si>
  <si>
    <t>1 mos</t>
  </si>
  <si>
    <t>2 yr 1 mos</t>
  </si>
  <si>
    <t>IT Part time</t>
  </si>
  <si>
    <t>TOTAL ADMIN:</t>
  </si>
  <si>
    <t>Total Salaries</t>
  </si>
  <si>
    <t>Benefits:</t>
  </si>
  <si>
    <t>Employer FICA taxes - all</t>
  </si>
  <si>
    <t>Medical &amp; Dental - full time only - 33 employees (includes reimbursement from employees)</t>
  </si>
  <si>
    <t>Wellness program &amp; infectious disease control</t>
  </si>
  <si>
    <t>Proceeds from loan(s)</t>
  </si>
  <si>
    <t>460,70,71</t>
  </si>
  <si>
    <t>Fees - Academy, EMS course, training</t>
  </si>
  <si>
    <t>Emergency Prevention</t>
  </si>
  <si>
    <t>477, 80</t>
  </si>
  <si>
    <t>Grants &amp; donations</t>
  </si>
  <si>
    <t>485, 90, 99</t>
  </si>
  <si>
    <t>Misc., WC, sales of property</t>
  </si>
  <si>
    <t>COA environmental deposit</t>
  </si>
  <si>
    <t>Facilities &amp; Personnel Certification</t>
  </si>
  <si>
    <t>Fees for Paychex, Section 125, 457 annual (185+1200), delivery</t>
  </si>
  <si>
    <t>Mileage reimbursement (by federal rate)</t>
  </si>
  <si>
    <t>Total benefits</t>
  </si>
  <si>
    <t>Total pay and benefits</t>
  </si>
  <si>
    <t>6/25 transferred 6/25 to PS - 659</t>
  </si>
  <si>
    <t>Added 6/25/07</t>
  </si>
  <si>
    <t>Wells Fargo Bank - engines (March)*</t>
  </si>
  <si>
    <t>** lease to be paid annually through July 2027</t>
  </si>
  <si>
    <t>long</t>
  </si>
  <si>
    <t>Moore &amp; 2 new ones</t>
  </si>
  <si>
    <t>started 11/16/06</t>
  </si>
  <si>
    <t>started 8/13/06</t>
  </si>
  <si>
    <t>Cozby</t>
  </si>
  <si>
    <t>stock</t>
  </si>
  <si>
    <t>Hart</t>
  </si>
  <si>
    <t>Bar</t>
  </si>
  <si>
    <t>roy</t>
  </si>
  <si>
    <t>fur</t>
  </si>
  <si>
    <t>seyf</t>
  </si>
  <si>
    <t>youn</t>
  </si>
  <si>
    <t>kubin</t>
  </si>
  <si>
    <t>sites</t>
  </si>
  <si>
    <t>patton</t>
  </si>
  <si>
    <t>ramsdell</t>
  </si>
  <si>
    <t>torres</t>
  </si>
  <si>
    <t>fiebig</t>
  </si>
  <si>
    <t>koiro</t>
  </si>
  <si>
    <t>colvin</t>
  </si>
  <si>
    <t>johnson</t>
  </si>
  <si>
    <t>UOT</t>
  </si>
  <si>
    <t>8% 457</t>
  </si>
  <si>
    <t>Mackey Field drill tower - partial year</t>
  </si>
  <si>
    <t>Estimate 16 meetings, most attend</t>
  </si>
  <si>
    <t>10,500 gallons @ $3.00 per gallon</t>
  </si>
  <si>
    <t>Note: Fuel costs went up 25% in 2006.  In May of 2005 we were paying $1.92 for unleaded</t>
  </si>
  <si>
    <t>and $2.02 for diesel.  In 2006 prices went up to $2.4 for unleaded and $2.45 for diesel.</t>
  </si>
  <si>
    <t>Property values increased in 05 (for 06) and 06 (for 07) approximately 7%</t>
  </si>
  <si>
    <t>Probably rise again similarly for 07 (for 08)</t>
  </si>
  <si>
    <t>In 2007 unleaded went up another 10% and diesel went up 13%.  Current prices for fuel</t>
  </si>
  <si>
    <t>$2.78 for diesel and $2.72 for unleaded.  We shall have consumed approximately</t>
  </si>
  <si>
    <t>10,000 gallons of fuel in 2007, estimating the last quarter of the year. This is due to the</t>
  </si>
  <si>
    <t>increase in call volume, Command response, and Training.  If we add 5% to the total</t>
  </si>
  <si>
    <t>TCFP Initial Certifications @20</t>
  </si>
  <si>
    <t>ICC - inspections</t>
  </si>
  <si>
    <t>Items in Contingency</t>
  </si>
  <si>
    <t>see below</t>
  </si>
  <si>
    <t>Radio batteries, parts &amp; maintenance</t>
  </si>
  <si>
    <t>Semi-Annual, COA Dispatching</t>
  </si>
  <si>
    <t>Knox Box Units for remaining fleet</t>
  </si>
  <si>
    <t>Hardware for Dispatch Control of Repeater (save in telephone)</t>
  </si>
  <si>
    <t>MDC Software licenses and related support</t>
  </si>
  <si>
    <t>consumption, we may anticipate consuming 10,500 gallons of fuel next year.</t>
  </si>
  <si>
    <t>MDC for C-301, C-302 and mini-engine</t>
  </si>
  <si>
    <t xml:space="preserve">Added 10/23/06 - encumbered from 2006 </t>
  </si>
  <si>
    <t xml:space="preserve">Increase for repeater    </t>
  </si>
  <si>
    <t>2nd part radios for command vehicles</t>
  </si>
  <si>
    <t>INCOME</t>
  </si>
  <si>
    <t>Property Tax - misc</t>
  </si>
  <si>
    <t>Received</t>
  </si>
  <si>
    <t>Facility rental - rooms</t>
  </si>
  <si>
    <t>Facility rental - tower</t>
  </si>
  <si>
    <t>Fire Academy fees</t>
  </si>
  <si>
    <t>Emergency Prevention (formerly Code Enforcement)</t>
  </si>
  <si>
    <t>Miscellaneous</t>
  </si>
  <si>
    <t>Workers Comp/insurance payments</t>
  </si>
  <si>
    <t>Sale of property</t>
  </si>
  <si>
    <t>CD Environmental deposit (Corr 9/24)</t>
  </si>
  <si>
    <t>Fire Alarm monitoring - added 9/24/07</t>
  </si>
  <si>
    <t>LCRA Match (training storage building) added 1500 9/24/07</t>
  </si>
  <si>
    <t>Community Awareness Report  added 1000 9/24 (newsletter)</t>
  </si>
  <si>
    <t>410/1</t>
  </si>
  <si>
    <t>410/2</t>
  </si>
  <si>
    <t>410/3</t>
  </si>
  <si>
    <t>Property tax - prior year</t>
  </si>
  <si>
    <t>Property tax - current year (will get 99% of certified amount)</t>
  </si>
  <si>
    <t>Sales Tax</t>
  </si>
  <si>
    <t>EMI NET - 30 students expire 7/2007</t>
  </si>
  <si>
    <t>Small powered equipment maintenance &amp; repair</t>
  </si>
  <si>
    <t>CAFS and foam systems maintenance</t>
  </si>
  <si>
    <t>Rescue tools preventive maintenance</t>
  </si>
  <si>
    <t xml:space="preserve">VEHICLE - MAINTENANCE &amp; REPAIR      </t>
  </si>
  <si>
    <t>Aerial preventive maintenance cost increase was due to shop rate and supplies</t>
  </si>
  <si>
    <t>General preventive maintenance cost increase was also due to shop rate and supplies.</t>
  </si>
  <si>
    <t>Q-302 and E-301</t>
  </si>
  <si>
    <t>moved from category 644 (certifications).  There is a slight increase due to state requirements.</t>
  </si>
  <si>
    <t>CAFS and foam system maintenance is a new line items</t>
  </si>
  <si>
    <t>TCFP Annual certifications  (40 @ $25)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</si>
  <si>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</si>
  <si>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</si>
  <si>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</si>
  <si>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</si>
  <si>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Rescue tools preventive maintenance is a new line item.  TNT Rescue Tool warranty has expired</t>
  </si>
  <si>
    <t>Small powered equipment maintenance cost increase is due to shop rates and supplies.</t>
  </si>
  <si>
    <t>pumps.</t>
  </si>
  <si>
    <t>General apparatus and vehicle repairs are for unexpected mechanical breakdowns or repairs that</t>
  </si>
  <si>
    <t>are discovered during preventive maintenance.  Cost increase is due to shop rates and supplies.</t>
  </si>
  <si>
    <t>Tires line item increase was related to shop rates, supplies, and oversize tires on Q-302 and E-301.</t>
  </si>
  <si>
    <t>For example: to replace all tires on Q-302 would cost approximately $5,596 with labor.</t>
  </si>
  <si>
    <t>Transmission service cost increase was related to shop rate, supplies, and the addition of</t>
  </si>
  <si>
    <t>Apparatus annual pump certification, annual aerial ladder and ground ladder certification were all</t>
  </si>
  <si>
    <t>This line item covers PPV fans, brush truck pump engines, chain saws, rescue saws, and float-a-</t>
  </si>
  <si>
    <t>EMS Coordinator (1099 contractor)</t>
  </si>
  <si>
    <t>(07: D/O) Fire Instructor 2 &amp; 3 - tuition, books, fees</t>
  </si>
  <si>
    <t>ICS 300 and 400 class</t>
  </si>
  <si>
    <t>Fire Rescue Conference Nov. 2008 (pay 08)</t>
  </si>
  <si>
    <t>Fire Rescue registration November 2009 (pay 08)</t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</si>
  <si>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</si>
  <si>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</si>
  <si>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</si>
  <si>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</si>
  <si>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Texas Fire Chiefs &amp; Fire Educators Conference (TX)</t>
  </si>
  <si>
    <t>Volunteer and Combination Officers Section (VCOS) Symposium (FL) 2009 (pay 08)</t>
  </si>
  <si>
    <t>Project Finished</t>
  </si>
  <si>
    <t>Fire Department Instructors Conference (FDIC)</t>
  </si>
  <si>
    <r>
      <t xml:space="preserve">FIRE RESCUE </t>
    </r>
    <r>
      <rPr>
        <sz val="11"/>
        <rFont val="Arial Narrow"/>
        <family val="2"/>
      </rPr>
      <t>CONFERENCE &amp; EXPOSITION</t>
    </r>
  </si>
  <si>
    <t>TC</t>
  </si>
  <si>
    <t>OFFICERS</t>
  </si>
  <si>
    <t>COMMISH</t>
  </si>
  <si>
    <t>PPE - boots @ $100</t>
  </si>
  <si>
    <t>Advertising for Fire Academy</t>
  </si>
  <si>
    <t>Gear repair and accessories</t>
  </si>
  <si>
    <t>Replace SCBA air bottles</t>
  </si>
  <si>
    <t>Replacement of Air Packs (incremental)</t>
  </si>
  <si>
    <t>24' extension ladders (2)</t>
  </si>
  <si>
    <t>Rescue Randy mannequins (1 large &amp; 1 small)</t>
  </si>
  <si>
    <t>Smoke Machine fluid</t>
  </si>
  <si>
    <t>As per expected income: estimate 20 students @ $2,650</t>
  </si>
  <si>
    <t>Labor (EMS skills testing etc.)</t>
  </si>
  <si>
    <t>EMS</t>
  </si>
  <si>
    <t>Miscellaneous job postings</t>
  </si>
  <si>
    <t>Cleaning contractors</t>
  </si>
  <si>
    <t xml:space="preserve">AT&amp;T </t>
  </si>
  <si>
    <t>David Luther reimbursement</t>
  </si>
  <si>
    <t>FEMA Match (mini-Pumper)</t>
  </si>
  <si>
    <t>Open House supplies (CD)</t>
  </si>
  <si>
    <t xml:space="preserve">Stickers with Fire Department Logo </t>
  </si>
  <si>
    <t>Drill Tower materials</t>
  </si>
  <si>
    <t>Drill Tower construction</t>
  </si>
  <si>
    <t>Weather station &amp; installation</t>
  </si>
  <si>
    <t>Shipping container (storage for equipment/hay)</t>
  </si>
  <si>
    <t>2007 was 200,000, added 53,000 5/21/07</t>
  </si>
  <si>
    <t>* $1.02</t>
  </si>
  <si>
    <t>Allowance for part-time employee</t>
  </si>
  <si>
    <t>2 new FR2 AED's, cases, data cards, batteries</t>
  </si>
  <si>
    <t>Flu , TB, Hep-B vaccine</t>
  </si>
  <si>
    <r>
      <t xml:space="preserve">Unscheduled in-house and outside training </t>
    </r>
    <r>
      <rPr>
        <i/>
        <sz val="11"/>
        <rFont val="Arial Narrow"/>
        <family val="2"/>
      </rPr>
      <t>(CAFS/Hi-Angle etc.)</t>
    </r>
  </si>
  <si>
    <t>2008 contingency - 5% of budget less payroll</t>
  </si>
  <si>
    <t>603: Hot Spot Wireless Access Points for MDC Updates</t>
  </si>
  <si>
    <t>603: Backup station alerting system hardware &amp; monthly $</t>
  </si>
  <si>
    <t>633: Additional attendees to Officer School in Denver</t>
  </si>
  <si>
    <t>634: Replacement of Air Packs (Fire Academy)</t>
  </si>
  <si>
    <t>634: Scantron Test Grader and Forms</t>
  </si>
  <si>
    <t>Remainder of the engine/Pumper</t>
  </si>
  <si>
    <t>Mobile radios for new E-301 and mini-Pumper</t>
  </si>
  <si>
    <t>Monthly Trainings (6 @ 3 hr each x 3 shifts x $30/hr)</t>
  </si>
  <si>
    <t>Rescue. Fire - High Rise Firefighting/Tactics video</t>
  </si>
  <si>
    <t>Circle Drive - Garnett Propane - heat water &amp; bay</t>
  </si>
  <si>
    <t xml:space="preserve">Circle Drive - COA water </t>
  </si>
  <si>
    <t>Barton Creek - Texas Gas - heat water &amp; bldg.</t>
  </si>
  <si>
    <t>Barton Creek - COA electric air and light</t>
  </si>
  <si>
    <t>Renews automatically 12/15/07 unless notice given</t>
  </si>
  <si>
    <t>611,2</t>
  </si>
  <si>
    <t>EMS &amp; Rehab supplies</t>
  </si>
  <si>
    <t>634, 5</t>
  </si>
  <si>
    <t>NEW IN 2007-2008</t>
  </si>
  <si>
    <t>Vehicle Maintenance &amp; Repairs</t>
  </si>
  <si>
    <t>Annual SCBA Flow Test 27 @ $35</t>
  </si>
  <si>
    <t>SCBA mask disinfectant</t>
  </si>
  <si>
    <t>Scott RIT bag</t>
  </si>
  <si>
    <t>Scott one-hour SCBA bottle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</si>
  <si>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</si>
  <si>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</si>
  <si>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</si>
  <si>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</si>
  <si>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</si>
  <si>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</si>
  <si>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</si>
  <si>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</si>
  <si>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</si>
  <si>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</si>
  <si>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</si>
  <si>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WELLNESS program</t>
  </si>
  <si>
    <t>SOURCE OF INCOME</t>
  </si>
  <si>
    <t>TOTAL</t>
  </si>
  <si>
    <t>Fuel</t>
  </si>
  <si>
    <t>Alpha Pagers</t>
  </si>
  <si>
    <t>Telephone</t>
  </si>
  <si>
    <t>Utilities</t>
  </si>
  <si>
    <t>Training - EMS</t>
  </si>
  <si>
    <t>Postage/Handling</t>
  </si>
  <si>
    <t>Payroll</t>
  </si>
  <si>
    <t>Bank Fees</t>
  </si>
  <si>
    <t>Infectious Disease Control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</si>
  <si>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</si>
  <si>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</si>
  <si>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</si>
  <si>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</si>
  <si>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</si>
  <si>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</si>
  <si>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AUTOMOBILE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</si>
  <si>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</si>
  <si>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</si>
  <si>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</si>
  <si>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</si>
  <si>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</si>
  <si>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</si>
  <si>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</si>
  <si>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</si>
  <si>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</si>
  <si>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</si>
  <si>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</si>
  <si>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</si>
  <si>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</si>
  <si>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</si>
  <si>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</si>
  <si>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</si>
  <si>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</si>
  <si>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</si>
  <si>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</si>
  <si>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</si>
  <si>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</si>
  <si>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</si>
  <si>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</si>
  <si>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</si>
  <si>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</si>
  <si>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</si>
  <si>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</si>
  <si>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</si>
  <si>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</si>
  <si>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</si>
  <si>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 xml:space="preserve">CE Training for Paid/Volunteer </t>
  </si>
  <si>
    <t>BP Cuffs, Splints &amp; Stethoscopes, Etc.</t>
  </si>
  <si>
    <t>Misc. Supplies- Penlights, Scissors, Etc</t>
  </si>
  <si>
    <t>SOP Copies</t>
  </si>
  <si>
    <t>Ozarka Water</t>
  </si>
  <si>
    <t>Absorbent</t>
  </si>
  <si>
    <t>Turnout Gear Bags (20*32)</t>
  </si>
  <si>
    <t>Firehouse software annual maintenance</t>
  </si>
  <si>
    <t>Carbon Monoxide sensors (2) AIM Detectors</t>
  </si>
  <si>
    <t>Oxygen Sensors (2) AIM Detectors</t>
  </si>
  <si>
    <t>Fire Extinguisher Re-Charging for each station</t>
  </si>
  <si>
    <t xml:space="preserve">TOTAL </t>
  </si>
  <si>
    <t>4 Gas Analyzers (2)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</si>
  <si>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</si>
  <si>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</si>
  <si>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</si>
  <si>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</si>
  <si>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</si>
  <si>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</si>
  <si>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</si>
  <si>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</si>
  <si>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</si>
  <si>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</si>
  <si>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</si>
  <si>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</si>
  <si>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</si>
  <si>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</si>
  <si>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</si>
  <si>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</si>
  <si>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</si>
  <si>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</si>
  <si>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</si>
  <si>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</si>
  <si>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</si>
  <si>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Total:</t>
  </si>
  <si>
    <t>TOTAL:</t>
  </si>
  <si>
    <t>Total uniforms:</t>
  </si>
  <si>
    <t>#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</si>
  <si>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</si>
  <si>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</si>
  <si>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</si>
  <si>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</si>
  <si>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</si>
  <si>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</si>
  <si>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</si>
  <si>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</si>
  <si>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</si>
  <si>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</si>
  <si>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</si>
  <si>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</si>
  <si>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</si>
  <si>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</si>
  <si>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</si>
  <si>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</si>
  <si>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</si>
  <si>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</si>
  <si>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Paper - copy</t>
  </si>
  <si>
    <t>Glucometer batteries</t>
  </si>
  <si>
    <t>Inkjet Color printer replacement</t>
  </si>
  <si>
    <t>Interface for new AFD CAD</t>
  </si>
  <si>
    <t xml:space="preserve">Quick Books Upgrade </t>
  </si>
  <si>
    <t>Training- Fire &amp; Rescue</t>
  </si>
  <si>
    <t>Fire Prevention Supplies</t>
  </si>
  <si>
    <t>Health presumed employee reimbursement</t>
  </si>
  <si>
    <t>Oak Hill Gazette</t>
  </si>
  <si>
    <t>Fire related magazines for "coffee table" (4x)</t>
  </si>
  <si>
    <t>Firehouse Magazine  (2)</t>
  </si>
  <si>
    <t xml:space="preserve">Internet access (2 stations) </t>
  </si>
  <si>
    <t>Transmission Service</t>
  </si>
  <si>
    <t>Tires</t>
  </si>
  <si>
    <t>Vehicle Inspections</t>
  </si>
  <si>
    <t>Emergency lighting</t>
  </si>
  <si>
    <t>Round off: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</si>
  <si>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</si>
  <si>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</si>
  <si>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</si>
  <si>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</si>
  <si>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</si>
  <si>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Equipment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</si>
  <si>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</si>
  <si>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</si>
  <si>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</si>
  <si>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</si>
  <si>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</si>
  <si>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</si>
  <si>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</si>
  <si>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</si>
  <si>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</si>
  <si>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</si>
  <si>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</si>
  <si>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</si>
  <si>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</si>
  <si>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</si>
  <si>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</si>
  <si>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</si>
  <si>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10.6 eV Interchangeable 1/4" PID Lamp</t>
  </si>
  <si>
    <t>Standard Lithium-ion battery pack for MultiRae</t>
  </si>
  <si>
    <t>3.6V Lithium-Ion Battery Pack (for QRae Plus)</t>
  </si>
  <si>
    <t>34L 3-gas (CO50ppm/ME 50%lel, Air Bal)</t>
  </si>
  <si>
    <t>Isobutylene 100ppm/Air Bal (steel cylinder)</t>
  </si>
  <si>
    <t>Rae Chlorine Tubes</t>
  </si>
  <si>
    <t>Calibration</t>
  </si>
  <si>
    <t>20/20 Kits for protein/bio hazards (4 @ $30 each)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</si>
  <si>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</si>
  <si>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</si>
  <si>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</si>
  <si>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</si>
  <si>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</si>
  <si>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</si>
  <si>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</si>
  <si>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EMS TRAINING              </t>
  </si>
  <si>
    <t xml:space="preserve"> UNIFORMS &amp; PROTECTIVE GEAR                               </t>
  </si>
  <si>
    <t xml:space="preserve">WMD PREPARATION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</si>
  <si>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</si>
  <si>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</si>
  <si>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</si>
  <si>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</si>
  <si>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</si>
  <si>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</si>
  <si>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</si>
  <si>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</si>
  <si>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</si>
  <si>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</si>
  <si>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</si>
  <si>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</si>
  <si>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</si>
  <si>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</si>
  <si>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</si>
  <si>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>Dispatch &amp; Communications</t>
  </si>
  <si>
    <t>Vehicle Supplies &amp; Equipment</t>
  </si>
  <si>
    <t xml:space="preserve">VEHICLE SUPPLIES &amp; EQUIPMENT       </t>
  </si>
  <si>
    <t>Public Education</t>
  </si>
  <si>
    <t>14 meetings, 4 people</t>
  </si>
  <si>
    <t>Annual Rates</t>
  </si>
  <si>
    <t>Debt Service 2003 bonds</t>
  </si>
  <si>
    <t>Debt service 2005 bonds</t>
  </si>
  <si>
    <t>Estimated annual charges</t>
  </si>
  <si>
    <t>STATION</t>
  </si>
  <si>
    <t>SEE ABOVE</t>
  </si>
  <si>
    <t>Couriers</t>
  </si>
  <si>
    <t>Line Gauge 1.5"</t>
  </si>
  <si>
    <t>Raynger ST30 Pro</t>
  </si>
  <si>
    <t>Digital Multimeter</t>
  </si>
  <si>
    <t>Decibel meter</t>
  </si>
  <si>
    <t>Arson/Fire Cause conference - 3 employees</t>
  </si>
  <si>
    <t>Fire Cause initial training (Cozby)</t>
  </si>
  <si>
    <t>NFPA subscription on line</t>
  </si>
  <si>
    <t>ICC/NFPA related publications</t>
  </si>
  <si>
    <t>ICC</t>
  </si>
  <si>
    <t>IAAI</t>
  </si>
  <si>
    <t>Station - special needs</t>
  </si>
  <si>
    <t>New inspectors course (4)</t>
  </si>
  <si>
    <t>Sam's - general supplies</t>
  </si>
  <si>
    <t>Ozarka</t>
  </si>
  <si>
    <t>see above</t>
  </si>
  <si>
    <t>Assorted general supplies (HD, Ace, others)</t>
  </si>
  <si>
    <t>Accounting consultant  - general</t>
  </si>
  <si>
    <t>Legal consultants - Fire Code</t>
  </si>
  <si>
    <t>Rescue - Elevator DVD Class</t>
  </si>
  <si>
    <t>Rescue - CarBusters extrication</t>
  </si>
  <si>
    <t>IMS - Fire Command video series</t>
  </si>
  <si>
    <t>Liquid smoke</t>
  </si>
  <si>
    <t>Vent simulator lumber</t>
  </si>
  <si>
    <t>Books - curriculum &amp; 25 books &amp; study guides aerial apparatus</t>
  </si>
  <si>
    <t>Videos - physical fitness</t>
  </si>
  <si>
    <t>COW training - 4 training sessions w/lunches</t>
  </si>
  <si>
    <t>Add on if decide to buy one copier + maintenance</t>
  </si>
  <si>
    <t>in code enforcement</t>
  </si>
  <si>
    <t>[2005-6 - 4750 parcels @ 95 cents]</t>
  </si>
  <si>
    <t>Christmas lights etc.</t>
  </si>
  <si>
    <t>Refrigerator for vaccine storage</t>
  </si>
  <si>
    <t>Pocket Masks for CPR training (@7.15)</t>
  </si>
  <si>
    <t>CPR cards (@1.00)</t>
  </si>
  <si>
    <t>Anti-virus annual renewal</t>
  </si>
  <si>
    <t>Switch - additional for BC</t>
  </si>
  <si>
    <t>Wireless access point for BC</t>
  </si>
  <si>
    <t>Floppy disk drive - Madeline</t>
  </si>
  <si>
    <t>Seminars/conferences/classes</t>
  </si>
  <si>
    <t>Possible EMT school to be held after March 2006</t>
  </si>
  <si>
    <t>Ludlum</t>
  </si>
  <si>
    <t>Air Instrumentation Maintenance Kit</t>
  </si>
  <si>
    <t>Sensit Combustible Gas Leak Detector</t>
  </si>
  <si>
    <t>Sensit Calibration Kit</t>
  </si>
  <si>
    <t>Payments on chassis on two engines</t>
  </si>
  <si>
    <t>Rescue - Collapse of burning buildings - 5 video</t>
  </si>
  <si>
    <t>DVD's - Megan and Ralph</t>
  </si>
  <si>
    <t>ICS and accountability system</t>
  </si>
  <si>
    <t>Nozzles</t>
  </si>
  <si>
    <t xml:space="preserve">Salvage Covers </t>
  </si>
  <si>
    <t>Air Bags - Rescue vehicle</t>
  </si>
  <si>
    <t>Booster Reel - brush truck</t>
  </si>
  <si>
    <t>Fire Hose 1 3/4", 3", 5"</t>
  </si>
  <si>
    <t>Rescue Jack -for stabilizing vehicles on uneven terrain</t>
  </si>
  <si>
    <t>Contract Instructor pay: FO 2, RIC, D/O</t>
  </si>
  <si>
    <t>Landscape Maintenance BC</t>
  </si>
  <si>
    <t xml:space="preserve">Plan Review - ICC seminar </t>
  </si>
  <si>
    <t>CE hours - variety of classes</t>
  </si>
  <si>
    <t>Added to account for donation from Stratus</t>
  </si>
  <si>
    <t>Expenses for inspection trips</t>
  </si>
  <si>
    <t xml:space="preserve">Apparatus </t>
  </si>
  <si>
    <t>added 1/23</t>
  </si>
  <si>
    <t>More miscellaneous added 1/23</t>
  </si>
  <si>
    <t>Reduction because of fee shortage 1/23/06</t>
  </si>
  <si>
    <t>EXPENSES FOR CIRCLE DRIVE</t>
  </si>
  <si>
    <t>Allotted in escrow line, brought into budget 1/23/06</t>
  </si>
  <si>
    <t>CONTINGENCY - INCOME OVERAGE</t>
  </si>
  <si>
    <t>Estimated increase in income budgeted</t>
  </si>
  <si>
    <t xml:space="preserve">Barton Creek -Travis County MUD - water </t>
  </si>
  <si>
    <t xml:space="preserve">PUBLIC EDUCATION                         </t>
  </si>
  <si>
    <t>Tax office 2005-6: 5240 @ 95 cents=$4,978</t>
  </si>
  <si>
    <t>LT 2007</t>
  </si>
  <si>
    <t xml:space="preserve">PROPERTY &amp; LIABILITY INSURANCE         </t>
  </si>
  <si>
    <t>Property &amp; Liability Insurance</t>
  </si>
  <si>
    <t>Added 4/24/06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</si>
  <si>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</si>
  <si>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</si>
  <si>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</si>
  <si>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</si>
  <si>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</si>
  <si>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</si>
  <si>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</si>
  <si>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</si>
  <si>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</si>
  <si>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</si>
  <si>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</si>
  <si>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Code Enforce Lt.</t>
  </si>
  <si>
    <t xml:space="preserve">EMS Coord </t>
  </si>
  <si>
    <t xml:space="preserve">IT Coordinator </t>
  </si>
  <si>
    <t>Office Mgr</t>
  </si>
  <si>
    <t>Medical</t>
  </si>
  <si>
    <t>Pay</t>
  </si>
  <si>
    <t>FUTA &amp; SUI</t>
  </si>
  <si>
    <t>W.C.</t>
  </si>
  <si>
    <t>Other</t>
  </si>
  <si>
    <r>
      <t>Pay</t>
    </r>
    <r>
      <rPr>
        <sz val="10"/>
        <rFont val="Arial Narrow"/>
        <family val="2"/>
      </rPr>
      <t xml:space="preserve"> includes scheduled OT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</si>
  <si>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</si>
  <si>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</si>
  <si>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</si>
  <si>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</si>
  <si>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</si>
  <si>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</si>
  <si>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</si>
  <si>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HazMat physicals - 3 HazMat specialists</t>
  </si>
  <si>
    <t>* lease to be paid annually through March 2nd 2016</t>
  </si>
  <si>
    <t>On Sunset Valley property, ESD</t>
  </si>
  <si>
    <t>designated, COA serviced</t>
  </si>
  <si>
    <t>Awards - service, Mackey etc.</t>
  </si>
  <si>
    <t xml:space="preserve">Quick Book Checks </t>
  </si>
  <si>
    <t>Administration fees - each bond debt - Wells Fargo</t>
  </si>
  <si>
    <t>Possible finance charges (Chase)</t>
  </si>
  <si>
    <t>TexMas - government purchasing commission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</si>
  <si>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</si>
  <si>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</si>
  <si>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</si>
  <si>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</si>
  <si>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</si>
  <si>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</si>
  <si>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</si>
  <si>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PO Box 90427   (closed May 2006)</t>
  </si>
  <si>
    <t>D. Ladd Pattillo - annual bond audit</t>
  </si>
  <si>
    <t>Legal consultants - KC, JC</t>
  </si>
  <si>
    <t>Estimate 15 meetings, average 4.5 commish</t>
  </si>
  <si>
    <t>Allotted in escrow line during 05/06</t>
  </si>
  <si>
    <t>Inforad Annual maintenance</t>
  </si>
  <si>
    <t>Inforad</t>
  </si>
  <si>
    <t>Office 2007 licenses</t>
  </si>
  <si>
    <t>Additional MS Expressions Web</t>
  </si>
  <si>
    <t>Windows CAL 2003 licenses (10)</t>
  </si>
  <si>
    <t>Stacy</t>
  </si>
  <si>
    <t>Computer parts</t>
  </si>
  <si>
    <t>To keep existing desktops and laptops alive</t>
  </si>
  <si>
    <t>Advised items</t>
  </si>
  <si>
    <t>Total advised items</t>
  </si>
  <si>
    <t>Office</t>
  </si>
  <si>
    <t>O2007</t>
  </si>
  <si>
    <t>Comments</t>
  </si>
  <si>
    <t>OS</t>
  </si>
  <si>
    <t>Status</t>
  </si>
  <si>
    <t>S302</t>
  </si>
  <si>
    <t>O2003</t>
  </si>
  <si>
    <t>Train Chief</t>
  </si>
  <si>
    <t>Replace by desktop</t>
  </si>
  <si>
    <t>Decommissioned</t>
  </si>
  <si>
    <t>Laptop (2 yrs)</t>
  </si>
  <si>
    <t>Ancient</t>
  </si>
  <si>
    <t>Training Room</t>
  </si>
  <si>
    <t>O2k</t>
  </si>
  <si>
    <t>Upgrade to WinXP</t>
  </si>
  <si>
    <t>PC</t>
  </si>
  <si>
    <t>Converted to XP Pro</t>
  </si>
  <si>
    <t>Needs disk drives this year</t>
  </si>
  <si>
    <t>Server OHFD3, Web server</t>
  </si>
  <si>
    <t>OHFD3</t>
  </si>
  <si>
    <t>No Win2003 owing to Term Server</t>
  </si>
  <si>
    <t>S301</t>
  </si>
  <si>
    <t>Server S301AD1</t>
  </si>
  <si>
    <t>S301AD1</t>
  </si>
  <si>
    <t>Main server for Circle Drive</t>
  </si>
  <si>
    <t>Server (TOOLS)</t>
  </si>
  <si>
    <t>TOOLS</t>
  </si>
  <si>
    <t>Tobe</t>
  </si>
  <si>
    <t>S901</t>
  </si>
  <si>
    <t>Gary</t>
  </si>
  <si>
    <t>North</t>
  </si>
  <si>
    <t>South</t>
  </si>
  <si>
    <t>MS Expressions Web</t>
  </si>
  <si>
    <t>Win2003 Cal upgrades and/or licenses</t>
  </si>
  <si>
    <t xml:space="preserve">Miscellaneous software </t>
  </si>
  <si>
    <t>Windows XP Pro upgrade (2) or Vista (2)</t>
  </si>
  <si>
    <t>Desktop PC's</t>
  </si>
  <si>
    <t>Defrag annual maint/software - Winternals/Inforad</t>
  </si>
  <si>
    <t>Laser printer - heavy duty - training</t>
  </si>
  <si>
    <t>Laptop repairs</t>
  </si>
  <si>
    <t>Chad - TCTO 06-07 up to 1.02 per parcel.  So, 5525 x 1.02 = $5,636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</si>
  <si>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</si>
  <si>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</si>
  <si>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</si>
  <si>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</si>
  <si>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Estimated premium for new engine</t>
  </si>
  <si>
    <t>Estimate of new building coverage</t>
  </si>
  <si>
    <t xml:space="preserve">   SUNSET VALLEY REIMBURSEMENT</t>
  </si>
  <si>
    <t>Travis County Tax Office fees</t>
  </si>
  <si>
    <t>Glenn Brooks - TCAD ballpark figure 6/20/06 - going up - now 0.08%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</si>
  <si>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</si>
  <si>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</si>
  <si>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</si>
  <si>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</si>
  <si>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</si>
  <si>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</si>
  <si>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Landscape Maintenance - CD</t>
  </si>
  <si>
    <t>Pump septic system (CD Station)</t>
  </si>
  <si>
    <t>New desk supplies - CD station</t>
  </si>
  <si>
    <t>Picnic tables for Station 1</t>
  </si>
  <si>
    <t>Allied Waste - both stations</t>
  </si>
  <si>
    <t xml:space="preserve">Thomas Springs - COA water </t>
  </si>
  <si>
    <t>Thomas Springs - PEC - electricity</t>
  </si>
  <si>
    <t>Fire Sprinkler Annual Inspection *</t>
  </si>
  <si>
    <t>8000 gallons @ $3.00 per gallon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</si>
  <si>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</si>
  <si>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</si>
  <si>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</si>
  <si>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</si>
  <si>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</si>
  <si>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</si>
  <si>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Equipment - all purpose lite boxes @ $127.95</t>
  </si>
  <si>
    <t>Equipment - positive ventilation fan</t>
  </si>
  <si>
    <t>Books, overhead - student handbooks</t>
  </si>
  <si>
    <t>Revenue Rescue</t>
  </si>
  <si>
    <t>435, 450</t>
  </si>
  <si>
    <t>Facility &amp; room rental &amp; billing receipts</t>
  </si>
  <si>
    <t>Stretcher</t>
  </si>
  <si>
    <t>Miscellaneous supplies</t>
  </si>
  <si>
    <t>Instructor textbooks</t>
  </si>
  <si>
    <t>Accident &amp; Sickness Insurance: CAFCA Vols (VFIS)</t>
  </si>
  <si>
    <t xml:space="preserve">Health etc. - employee TAC October and November </t>
  </si>
  <si>
    <t>Books, overhead - paper, stamps, etc.</t>
  </si>
  <si>
    <t>Books, Overhead - IFSTA manual, study guide, CD sets @ $71.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</si>
  <si>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</si>
  <si>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</si>
  <si>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</si>
  <si>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</si>
  <si>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</si>
  <si>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Gas Calibration</t>
  </si>
  <si>
    <t>Scott Rit-Pack 11 for E-301</t>
  </si>
  <si>
    <t>Fire Inspector certification-tuition, books fees for 5 employees</t>
  </si>
  <si>
    <t>Peer Fitness Trainer certification class - 2</t>
  </si>
  <si>
    <t>Swift Water Rescue - 6  (3 last year)</t>
  </si>
  <si>
    <t>Library - general replacement of outdated material</t>
  </si>
  <si>
    <t>Equipment - Cut Away Fire Hydrant - ISO required</t>
  </si>
  <si>
    <t>Radiological monitoring - food &amp; drink</t>
  </si>
  <si>
    <t>Aerial Preventive Maintenance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</si>
  <si>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</si>
  <si>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</si>
  <si>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</si>
  <si>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</si>
  <si>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</si>
  <si>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</si>
  <si>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</si>
  <si>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</si>
  <si>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</si>
  <si>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</si>
  <si>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</si>
  <si>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</si>
  <si>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</si>
  <si>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</si>
  <si>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</si>
  <si>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</si>
  <si>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</si>
  <si>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</si>
  <si>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SCBA Face Mask CBRN approved (6)</t>
  </si>
  <si>
    <t>Traffic Vests (10)</t>
  </si>
  <si>
    <t>CAP</t>
  </si>
  <si>
    <t>ST Compliance</t>
  </si>
  <si>
    <t>Capital apparatus/equipment purchases</t>
  </si>
  <si>
    <t>Mandatory items</t>
  </si>
  <si>
    <t>Recipient</t>
  </si>
  <si>
    <t>Make, Model</t>
  </si>
  <si>
    <t>Price</t>
  </si>
  <si>
    <t>Notes</t>
  </si>
  <si>
    <t>Software</t>
  </si>
  <si>
    <t>All</t>
  </si>
  <si>
    <t>Trend Micro</t>
  </si>
  <si>
    <t>Performs nightly backups</t>
  </si>
  <si>
    <t>Firehouse annual maintenance</t>
  </si>
  <si>
    <t>Firehouse</t>
  </si>
  <si>
    <t>Web</t>
  </si>
  <si>
    <t>MS</t>
  </si>
  <si>
    <t>For web page design</t>
  </si>
  <si>
    <t>For web graphics design</t>
  </si>
  <si>
    <t>To keep licenses legal</t>
  </si>
  <si>
    <t>Miscellaneous software purchases</t>
  </si>
  <si>
    <t>TBD</t>
  </si>
  <si>
    <t>Software subtotal</t>
  </si>
  <si>
    <t>Network</t>
  </si>
  <si>
    <t>Cisco</t>
  </si>
  <si>
    <t>Network subtotal</t>
  </si>
  <si>
    <t>Mackey Field &amp; Tower</t>
  </si>
  <si>
    <t>Plug:</t>
  </si>
  <si>
    <t>New computers</t>
  </si>
  <si>
    <t>Ralph</t>
  </si>
  <si>
    <t>Desktop replacement</t>
  </si>
  <si>
    <t>In case one requires replacement</t>
  </si>
  <si>
    <t>Carol</t>
  </si>
  <si>
    <t>Portable color printer for field usage</t>
  </si>
  <si>
    <t>Monitors for additional desktops</t>
  </si>
  <si>
    <t>New computers subtotal</t>
  </si>
  <si>
    <t>Hardware maintenance</t>
  </si>
  <si>
    <t>Miscellaneous PC/network repairs</t>
  </si>
  <si>
    <t>Inkjet color replacement</t>
  </si>
  <si>
    <t>Assuming one requires replacement</t>
  </si>
  <si>
    <t>Dell</t>
  </si>
  <si>
    <t>Placeholder, still no details</t>
  </si>
  <si>
    <t>Hardware maintenance subtotal</t>
  </si>
  <si>
    <t>Total mandatory items</t>
  </si>
  <si>
    <t>Existing Inventory</t>
  </si>
  <si>
    <t>PC Inventory</t>
  </si>
  <si>
    <t>Owner</t>
  </si>
  <si>
    <t>Location</t>
  </si>
  <si>
    <t>Laptop (4 yrs)</t>
  </si>
  <si>
    <t>Kevin</t>
  </si>
  <si>
    <t>WinXP</t>
  </si>
  <si>
    <t>Laptop (3 yrs)</t>
  </si>
  <si>
    <t>Desktop (ancient)</t>
  </si>
  <si>
    <t>AED PC</t>
  </si>
  <si>
    <t>Win98</t>
  </si>
  <si>
    <t>Training</t>
  </si>
  <si>
    <t>JJ</t>
  </si>
  <si>
    <t>Laptop (ancient)</t>
  </si>
  <si>
    <t>PC (new)</t>
  </si>
  <si>
    <t>Win2k</t>
  </si>
  <si>
    <t>PC (old)</t>
  </si>
  <si>
    <t>Lt office</t>
  </si>
  <si>
    <t>Spares</t>
  </si>
  <si>
    <t>Server (left, Web)</t>
  </si>
  <si>
    <t>Equipment rack</t>
  </si>
  <si>
    <t>OHFD2</t>
  </si>
  <si>
    <t>Replace</t>
  </si>
  <si>
    <t>Server (Xandros)</t>
  </si>
  <si>
    <t>Postfix</t>
  </si>
  <si>
    <t>Server (middle, fileshare, FH, AD, DNS, Exchange)</t>
  </si>
  <si>
    <t>OHFD1</t>
  </si>
  <si>
    <t>Win2003</t>
  </si>
  <si>
    <t>Server (right)</t>
  </si>
  <si>
    <t>OHFD</t>
  </si>
  <si>
    <t>Server (up, FH)</t>
  </si>
  <si>
    <t>FH</t>
  </si>
  <si>
    <t>Madeline</t>
  </si>
  <si>
    <t>Megan</t>
  </si>
  <si>
    <t>PC (OK)</t>
  </si>
  <si>
    <t>TCSO/Tina</t>
  </si>
  <si>
    <t>Server (ancient)</t>
  </si>
  <si>
    <t>Miller Vol</t>
  </si>
  <si>
    <t>MillerAD</t>
  </si>
  <si>
    <t>Samsung 1450 printer</t>
  </si>
  <si>
    <t>Samsung 1650 printer</t>
  </si>
  <si>
    <t>HP 8000 printer</t>
  </si>
  <si>
    <t>HP Deskjet 7400 All-in-One</t>
  </si>
  <si>
    <t>Personal printer</t>
  </si>
  <si>
    <t>Personal laser</t>
  </si>
  <si>
    <t>24-port switch</t>
  </si>
  <si>
    <t>8-port switch</t>
  </si>
  <si>
    <t>Linksys router</t>
  </si>
  <si>
    <t>Lab</t>
  </si>
  <si>
    <t>PIX box</t>
  </si>
  <si>
    <t>Wireless AP</t>
  </si>
  <si>
    <t>Lt Office</t>
  </si>
  <si>
    <t xml:space="preserve">Received </t>
  </si>
  <si>
    <t>Current 2008 Budget</t>
  </si>
  <si>
    <t>Wells Fargo Bank  - drill tower (July) **</t>
  </si>
  <si>
    <t>In with vehicle supplies this year on</t>
  </si>
  <si>
    <t>paid out of forfeiture pool</t>
  </si>
  <si>
    <t>FF 2009</t>
  </si>
  <si>
    <t xml:space="preserve">Operational Rates of Pay 2007, 2008 &amp; 2009 </t>
  </si>
  <si>
    <r>
      <t xml:space="preserve">be paid out of the </t>
    </r>
    <r>
      <rPr>
        <u/>
        <sz val="11"/>
        <rFont val="Arial Narrow"/>
        <family val="2"/>
      </rPr>
      <t>Bond Debt Service Funds</t>
    </r>
  </si>
  <si>
    <t>A percentage of our property tax is paid into the</t>
  </si>
  <si>
    <t>Debt Service Funds each month - see the</t>
  </si>
  <si>
    <t>transfer page at the end of the PO Book.</t>
  </si>
  <si>
    <t>Funds are paid out of the DSFs twice per</t>
  </si>
  <si>
    <t>year only, as above</t>
  </si>
  <si>
    <t>Current Budget at 5-19-08</t>
  </si>
  <si>
    <t>Add for TCAD fees 5-19-08</t>
  </si>
  <si>
    <t>Property values up - add 5/19/08</t>
  </si>
  <si>
    <t>Delete from repair and maintenance - 5/19/08</t>
  </si>
  <si>
    <t>Delete from dispatch service - 5-19-08</t>
  </si>
  <si>
    <t>Delete for 1099 EMS Coordinator - 5-19-08</t>
  </si>
  <si>
    <t>Add for reworking training budget and new classes 5/19/08</t>
  </si>
  <si>
    <t>Office supplies</t>
  </si>
  <si>
    <t>Delete - expenses not to be incurred - 5/19/08</t>
  </si>
  <si>
    <t>Releasing to go to Combat Challenge (1st course)</t>
  </si>
  <si>
    <t>Add second course offered in August</t>
  </si>
  <si>
    <t>FIGURED IN HEALTH COST ALREADY</t>
  </si>
  <si>
    <t>Reduce as per related cuts in personnel - 5-19-08</t>
  </si>
  <si>
    <t>Change 5-19-08 - contribution to Combat Challenge</t>
  </si>
  <si>
    <t>Delete for accounting consultants - 5-19-08</t>
  </si>
  <si>
    <t>Add for audit fees - 5-19-08</t>
  </si>
  <si>
    <t>Add for sales tax consultant - 5-19-08</t>
  </si>
  <si>
    <t>Circle Drive - PEC electricity - cool bldg., air, &amp; light</t>
  </si>
  <si>
    <t>Tax office 2008 - 5384 parcels @</t>
  </si>
  <si>
    <t>Glen Brucks - estimate for 2008 work is $10,826 - June 3rd 2008</t>
  </si>
  <si>
    <t>Bill for 2007 taxes is $19,452.39.  Figure 10% property value increase.</t>
  </si>
  <si>
    <t>2009: Based on 1,448,025 sales tax income</t>
  </si>
  <si>
    <t>Estimate 19 meetings; most attend</t>
  </si>
  <si>
    <t>Health etc. - employee TAC December - September **</t>
  </si>
  <si>
    <t>** TAC renewal will be in the mail approximately 7/8/08</t>
  </si>
  <si>
    <t>EMT CERTIFICATION COURSE</t>
  </si>
  <si>
    <t xml:space="preserve">Books - </t>
  </si>
  <si>
    <t>Course coordinator</t>
  </si>
  <si>
    <t>Updated training equipment</t>
  </si>
  <si>
    <t>Office Supplies</t>
  </si>
  <si>
    <t>Uniforms</t>
  </si>
  <si>
    <t>Advertising</t>
  </si>
  <si>
    <t>EMT-I</t>
  </si>
  <si>
    <t xml:space="preserve">EMT-B </t>
  </si>
  <si>
    <t>Instructor hours</t>
  </si>
  <si>
    <t>Training equipment (one-time)</t>
  </si>
  <si>
    <t>EMS Certification School fees (2+ classes)</t>
  </si>
  <si>
    <t># of items</t>
  </si>
  <si>
    <t>Total cost</t>
  </si>
  <si>
    <t>Income</t>
  </si>
  <si>
    <t>EMT class # 3</t>
  </si>
  <si>
    <t>EMT class # 3 Jan 09</t>
  </si>
  <si>
    <t>Text Books, work books</t>
  </si>
  <si>
    <t>Instruction hours</t>
  </si>
  <si>
    <t>Miscellaneous Supplies</t>
  </si>
  <si>
    <t>Total EMT class # 3</t>
  </si>
  <si>
    <t>EMT Intermediate class # 1 June 09</t>
  </si>
  <si>
    <t>EMT Intermediate class June 09</t>
  </si>
  <si>
    <t>Text books &amp; workbooks</t>
  </si>
  <si>
    <t>Instructional hours</t>
  </si>
  <si>
    <t>Corse Coordinator</t>
  </si>
  <si>
    <t>6 internal people for class</t>
  </si>
  <si>
    <t>Total EMT-I Class</t>
  </si>
  <si>
    <t>Category</t>
  </si>
  <si>
    <t>cost per item</t>
  </si>
  <si>
    <t>Training Equipment - one-time purchase</t>
  </si>
  <si>
    <t>Instructors: associate</t>
  </si>
  <si>
    <t>PPE repair</t>
  </si>
  <si>
    <t>PPE testing</t>
  </si>
  <si>
    <t>Equipment  repair</t>
  </si>
  <si>
    <t xml:space="preserve">Equipment - miscellaneous </t>
  </si>
  <si>
    <t xml:space="preserve">Carry over from class # 6 </t>
  </si>
  <si>
    <t>Academy Students (20)</t>
  </si>
  <si>
    <t>Bunker gear rental (10)</t>
  </si>
  <si>
    <t>Total income</t>
  </si>
  <si>
    <t>Instructor (Lead)$30 per hr.</t>
  </si>
  <si>
    <t>826 hrs.</t>
  </si>
  <si>
    <t>Instructor (Associate) $20 per hr.</t>
  </si>
  <si>
    <t>452 hrs.</t>
  </si>
  <si>
    <t>Books, workbooks, binders</t>
  </si>
  <si>
    <t>PT and dress uniforms</t>
  </si>
  <si>
    <t>SCBA testing 40 packs</t>
  </si>
  <si>
    <t>Hydro-stat (SCBA bottles)</t>
  </si>
  <si>
    <t xml:space="preserve">PPE repair </t>
  </si>
  <si>
    <t>PPE Testing</t>
  </si>
  <si>
    <t>Fire Extinguishers (new)</t>
  </si>
  <si>
    <t>Fire Extinguishers rentals</t>
  </si>
  <si>
    <t>Fire Extinguishers refills</t>
  </si>
  <si>
    <t>Helmets   replace</t>
  </si>
  <si>
    <t>Bunker coat  replace</t>
  </si>
  <si>
    <t>Bunker pants replace</t>
  </si>
  <si>
    <t>Bunker boots replace</t>
  </si>
  <si>
    <t>Off site training facilities</t>
  </si>
  <si>
    <t>Equipment repair</t>
  </si>
  <si>
    <t>Total For Class # 7</t>
  </si>
  <si>
    <t>Fire Academy #7</t>
  </si>
  <si>
    <t>Instruction hours @ $30 (incl. c/o $4,770.</t>
  </si>
  <si>
    <t>Carry over Instructor costs for EMT class # 2</t>
  </si>
  <si>
    <t>Update training Equipment</t>
  </si>
  <si>
    <t>Miscellaneous equipment</t>
  </si>
  <si>
    <t>TRT monthly training</t>
  </si>
  <si>
    <t>AFD Blackboard</t>
  </si>
  <si>
    <t>Volunteer EMS</t>
  </si>
  <si>
    <t>Volunteer Fire</t>
  </si>
  <si>
    <t>EMS - monthly</t>
  </si>
  <si>
    <t>Driver - Operator</t>
  </si>
  <si>
    <t xml:space="preserve">Hazardous Materials Tech </t>
  </si>
  <si>
    <t xml:space="preserve">Wildland Academy tuition </t>
  </si>
  <si>
    <t>Swift Water Tech 1</t>
  </si>
  <si>
    <t>Swift Water Tech 2</t>
  </si>
  <si>
    <t>Fire Instructor 1</t>
  </si>
  <si>
    <t>Specialized training</t>
  </si>
  <si>
    <t>EMT Refresher class</t>
  </si>
  <si>
    <t>Miscellaneous equipment &amp; supplies</t>
  </si>
  <si>
    <t>Live Fire</t>
  </si>
  <si>
    <t>Aerial Operator class</t>
  </si>
  <si>
    <t>Structure collapse</t>
  </si>
  <si>
    <t>Trench Rescue</t>
  </si>
  <si>
    <t>PHTLS/ITLAS class</t>
  </si>
  <si>
    <t>Month</t>
  </si>
  <si>
    <t># of students</t>
  </si>
  <si>
    <t>Cost per student</t>
  </si>
  <si>
    <t>Total Cost</t>
  </si>
  <si>
    <t># of outside students</t>
  </si>
  <si>
    <t>Monthly</t>
  </si>
  <si>
    <t>April</t>
  </si>
  <si>
    <t>Wildland Academy</t>
  </si>
  <si>
    <t>October</t>
  </si>
  <si>
    <t>May</t>
  </si>
  <si>
    <t>December</t>
  </si>
  <si>
    <t>June</t>
  </si>
  <si>
    <t>August</t>
  </si>
  <si>
    <t>November</t>
  </si>
  <si>
    <t xml:space="preserve">Feburary </t>
  </si>
  <si>
    <t>Specialized Training</t>
  </si>
  <si>
    <t>unscheduled in house training</t>
  </si>
  <si>
    <t>Misc. Equip. &amp; supplies</t>
  </si>
  <si>
    <t>Janurary &amp; August</t>
  </si>
  <si>
    <t>July</t>
  </si>
  <si>
    <t>March</t>
  </si>
  <si>
    <t>September</t>
  </si>
  <si>
    <t xml:space="preserve"> Class Price Per Student </t>
  </si>
  <si>
    <t xml:space="preserve"> Total outside income </t>
  </si>
  <si>
    <t xml:space="preserve"> Vol. EMS - 2 hrs</t>
  </si>
  <si>
    <t>TRT Training - 3 hours</t>
  </si>
  <si>
    <t>Vol. Fire - 2 hrs</t>
  </si>
  <si>
    <t>Monthly EMS Paid - 2 hrs</t>
  </si>
  <si>
    <t>Driver Operator - 80 hrs</t>
  </si>
  <si>
    <t>Hazmat  Tech class - 80 hrs</t>
  </si>
  <si>
    <t>Swiftwater Tech 1 - 24 hrs</t>
  </si>
  <si>
    <t>Swiftwater Tech 2 - 24 hrs</t>
  </si>
  <si>
    <t>PHTLS/ITLS class - 16 hrs</t>
  </si>
  <si>
    <t>Fire Instructor 1 - 48 hrs</t>
  </si>
  <si>
    <t>Fire Officer 1 - 60 hrs</t>
  </si>
  <si>
    <t>Fire Instructor 2 - 48 hrs</t>
  </si>
  <si>
    <t>Fire Instructor 3 - 64 hrs</t>
  </si>
  <si>
    <t>Fire Inspector Class online - 206 hrs</t>
  </si>
  <si>
    <t>EMT Refresher class - 24 hrs</t>
  </si>
  <si>
    <t>Live Fire - 16 hrs</t>
  </si>
  <si>
    <t>Areial Operator class - 24 hrs</t>
  </si>
  <si>
    <t>Structure Collapse - 8 hrs</t>
  </si>
  <si>
    <t>Trench Rescue - 8 hrs</t>
  </si>
  <si>
    <t>INCOME:</t>
  </si>
  <si>
    <t>CLASS</t>
  </si>
  <si>
    <t>Communications gear for SCBA</t>
  </si>
  <si>
    <t>10,000 gallons @ $5.00 per gallon</t>
  </si>
  <si>
    <t>Texas Fire Chiefs Academy</t>
  </si>
  <si>
    <t>EMS Conference</t>
  </si>
  <si>
    <t>RR,TC,SB,SF,4 NEW</t>
  </si>
  <si>
    <t>RH</t>
  </si>
  <si>
    <t>JW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</si>
  <si>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</si>
  <si>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</si>
  <si>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</si>
  <si>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</si>
  <si>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</si>
  <si>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</si>
  <si>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Tools for Station 302</t>
  </si>
  <si>
    <t>Safe-D Association</t>
  </si>
  <si>
    <t>Sales Tax Revenue consultant</t>
  </si>
  <si>
    <t>Repairs; troubleshoot</t>
  </si>
  <si>
    <t>PEP Class supplies</t>
  </si>
  <si>
    <t>Community Awareness Report/Newsletter</t>
  </si>
  <si>
    <t>Annual Report</t>
  </si>
  <si>
    <t>Cap R. Rodriguez</t>
  </si>
  <si>
    <t>Cap R. Seyfried</t>
  </si>
  <si>
    <t>Cap S. Barfield</t>
  </si>
  <si>
    <t>Lt J. Roy</t>
  </si>
  <si>
    <t>Lt  S. Furman</t>
  </si>
  <si>
    <t>Lt J. Patton</t>
  </si>
  <si>
    <t>DO J Stock</t>
  </si>
  <si>
    <t>DO A. Young</t>
  </si>
  <si>
    <t>DO C. Kubin</t>
  </si>
  <si>
    <t>E. Sites</t>
  </si>
  <si>
    <t>DO J. Ramsdell</t>
  </si>
  <si>
    <t>DO J. Torres</t>
  </si>
  <si>
    <t>DO R. Bergman</t>
  </si>
  <si>
    <t>K. Grieser</t>
  </si>
  <si>
    <t>R. Lemke</t>
  </si>
  <si>
    <t>J. Lister</t>
  </si>
  <si>
    <t>S. Fiebig</t>
  </si>
  <si>
    <t>T. Koiro</t>
  </si>
  <si>
    <t>C. Montgomery</t>
  </si>
  <si>
    <t>C. Johnson</t>
  </si>
  <si>
    <t>R. Clark</t>
  </si>
  <si>
    <t>P. Elkins</t>
  </si>
  <si>
    <t>D. Jamar</t>
  </si>
  <si>
    <t>A. Lyngaas</t>
  </si>
  <si>
    <t>D. Russell</t>
  </si>
  <si>
    <t>J. Rodriguez</t>
  </si>
  <si>
    <t>VACANT</t>
  </si>
  <si>
    <t>5 yr 10 mos</t>
  </si>
  <si>
    <t>5 yrs</t>
  </si>
  <si>
    <t>3 yr 4 mos</t>
  </si>
  <si>
    <t>7 yr 11 mos</t>
  </si>
  <si>
    <t>8 yr</t>
  </si>
  <si>
    <t>3 yr 11 mos</t>
  </si>
  <si>
    <t>6 yr 8 mos</t>
  </si>
  <si>
    <t>4 yr 1 mos</t>
  </si>
  <si>
    <t>2 yr 10 mos</t>
  </si>
  <si>
    <t>7 yr 9 mos</t>
  </si>
  <si>
    <t>4 yr 6 mos</t>
  </si>
  <si>
    <t>4 yr</t>
  </si>
  <si>
    <t>completed at 10/1/08</t>
  </si>
  <si>
    <t>1 yr 11 mos</t>
  </si>
  <si>
    <t>9 mos</t>
  </si>
  <si>
    <t>off prob</t>
  </si>
  <si>
    <t>new hire</t>
  </si>
  <si>
    <t>extra 1320.00 on cert pay</t>
  </si>
  <si>
    <t>Estimate of part time or paid volunteers approx 909 hours @ $11</t>
  </si>
  <si>
    <t>Office Manager</t>
  </si>
  <si>
    <t>Business Manager</t>
  </si>
  <si>
    <t>District Chief</t>
  </si>
  <si>
    <t>Trng. Part-time</t>
  </si>
  <si>
    <t>7 yr 5 mos</t>
  </si>
  <si>
    <t>5 yr 4 mos</t>
  </si>
  <si>
    <t>FUTA &amp; SUI - $299 times # all employees - 32 plus 10 part-time</t>
  </si>
  <si>
    <t>Unemployment Insurance - Federal FUTA @ $56</t>
  </si>
  <si>
    <t>Unemployment Insurance - Texas SUI  @ $243</t>
  </si>
  <si>
    <t>457 (b) Plan - full time employees only 8½%</t>
  </si>
  <si>
    <t>was 4.25, .81, .70 last year</t>
  </si>
  <si>
    <t>Workers Comp - firefighters (4.25, 1.16, .93)</t>
  </si>
  <si>
    <t>Workers Comp - volunteers (4.91, 1.16, .93)</t>
  </si>
  <si>
    <t>Workers Comp - clerical (0.5, 1.16, .93)</t>
  </si>
  <si>
    <t>was 4.91, .81, .70 last year</t>
  </si>
  <si>
    <t>was 0.50, .81, .70 last year</t>
  </si>
  <si>
    <t>$1.00 per parcel.</t>
  </si>
  <si>
    <t>Accident &amp; Sickness (VFIS) (Incl. new inception 2008: 3500)</t>
  </si>
  <si>
    <t>at 53 hrs wk</t>
  </si>
  <si>
    <t>Short term disability - off the job - for all employees:</t>
  </si>
  <si>
    <t>Scott SCBA masks - 8 @ $250</t>
  </si>
  <si>
    <t>Structural Helmets with leather fronts (6)</t>
  </si>
  <si>
    <t>moved to benefits (Wellness)</t>
  </si>
  <si>
    <t>Combined with Fire &amp; Rescue Training</t>
  </si>
  <si>
    <t>Fire Inspector on-line (3 @ $850)</t>
  </si>
  <si>
    <t>Fire Officer 2 - shift training - tuition, books, fees</t>
  </si>
  <si>
    <t>Plans Examiner I cert class - tuition, books, fees</t>
  </si>
  <si>
    <t>JW,RH,MM,ML</t>
  </si>
  <si>
    <r>
      <t>IAFC</t>
    </r>
    <r>
      <rPr>
        <sz val="11"/>
        <rFont val="Arial Narrow"/>
        <family val="2"/>
      </rPr>
      <t xml:space="preserve"> International. Dallas 2009 (pay 09)</t>
    </r>
  </si>
  <si>
    <t>JW,3 OPS</t>
  </si>
  <si>
    <t>Administrative Training/Seminars</t>
  </si>
  <si>
    <t>Oak Hill hosted CAFCA meeting</t>
  </si>
  <si>
    <r>
      <t xml:space="preserve">SAFE-D </t>
    </r>
    <r>
      <rPr>
        <sz val="11"/>
        <rFont val="Arial Narrow"/>
        <family val="2"/>
      </rPr>
      <t xml:space="preserve">  February (5 persons)</t>
    </r>
  </si>
  <si>
    <t>Arson/Fire Cause Conference (TFIC)</t>
  </si>
  <si>
    <t>Fire Inspector CE training</t>
  </si>
  <si>
    <t>ICC Region 10 plan review for inspections</t>
  </si>
  <si>
    <t>Professional Development (officers)</t>
  </si>
  <si>
    <t>Misc. Seminars</t>
  </si>
  <si>
    <t>JW,RH</t>
  </si>
  <si>
    <t>RR,TC</t>
  </si>
  <si>
    <t>RH,1 OPS</t>
  </si>
  <si>
    <t>Additional attendees to Officer School in Dallas</t>
  </si>
  <si>
    <t>Accident &amp; Sickness Insurance: CAFCA Paid (VFIS)*</t>
  </si>
  <si>
    <t>457 Annual fee $5 per participant (25 in 2005-6) 38</t>
  </si>
  <si>
    <t>457 Annual Plan Admin Cost</t>
  </si>
  <si>
    <t>Paychex regular processing fees</t>
  </si>
  <si>
    <t>* CAFCA could be reduced by $2186 if removed the optional off-duty accidental death benefit.</t>
  </si>
  <si>
    <t>88K + 15K special projects</t>
  </si>
  <si>
    <t>Combat Challenge</t>
  </si>
  <si>
    <t>Multi-Agency Prequalification Process</t>
  </si>
  <si>
    <t>BC &amp; CD station generator maintenance</t>
  </si>
  <si>
    <t>Lawn Care Supplies (Weed Killer, Trash bags)</t>
  </si>
  <si>
    <t>Lawn equipment (mowers)</t>
  </si>
  <si>
    <t>Window cleaning (outside)</t>
  </si>
  <si>
    <t>Vacuum cleaner replacement</t>
  </si>
  <si>
    <t>Dry Erase/Bulletin Boards</t>
  </si>
  <si>
    <t>GW,JW</t>
  </si>
  <si>
    <t>Capital Area Fire Chiefs Association - Hazmat</t>
  </si>
  <si>
    <t>GW,JW,RH,MM,ML</t>
  </si>
  <si>
    <t>Sam's Club memberships 5 @ $35 each</t>
  </si>
  <si>
    <t>NFPA - annual online access</t>
  </si>
  <si>
    <t>CATRAC</t>
  </si>
  <si>
    <t>Miscellaneous (Notary, etc.)</t>
  </si>
  <si>
    <t>Commission - allowance for truck brokers</t>
  </si>
  <si>
    <t>Travis County Clerk for ESD postings</t>
  </si>
  <si>
    <t>Newspaper - for required tax rate public notices Aug/Sep</t>
  </si>
  <si>
    <t>Cell phones (replace 2 phones - DC &amp; Code LT)</t>
  </si>
  <si>
    <t>Time Warner digital phone</t>
  </si>
  <si>
    <t>FEMA Match (training props and equipment)</t>
  </si>
  <si>
    <t>Investigator equipment</t>
  </si>
  <si>
    <t>Inspection / Investigation equipment</t>
  </si>
  <si>
    <t>M&amp;O</t>
  </si>
  <si>
    <t>Mini engine with CAFS</t>
  </si>
  <si>
    <t>Wireless Access for MDC's (5 @ $55 each month)</t>
  </si>
  <si>
    <t>Monthly cost for M&amp;O on 800 MHz radios at $24.06 per radio, per month</t>
  </si>
  <si>
    <t>UNIFORM WORKSHEET</t>
  </si>
  <si>
    <t>PREVENTION</t>
  </si>
  <si>
    <t>Fire Academy &amp; EMT Certification Course</t>
  </si>
  <si>
    <t>2009 Contingency (7.5% of M&amp;O)</t>
  </si>
  <si>
    <t>Back-up Express annual renewal + upgrade</t>
  </si>
  <si>
    <t>Inforad maintenance</t>
  </si>
  <si>
    <t>Adobe Photoshop for Website Design</t>
  </si>
  <si>
    <t>TCESD3 IT Budget for 2008-2009</t>
  </si>
  <si>
    <t>DRAFT #1</t>
  </si>
  <si>
    <t>Backup exec annual maintenance</t>
  </si>
  <si>
    <t>Symantec</t>
  </si>
  <si>
    <t>Backup exec upgrade to v12.0</t>
  </si>
  <si>
    <t>Photoshop for Megan</t>
  </si>
  <si>
    <t>Adobe</t>
  </si>
  <si>
    <t>Hub ASA 5505 + 25 VPN licenses</t>
  </si>
  <si>
    <t>Replace S302 PIX</t>
  </si>
  <si>
    <t>Spoke ASA 5505 + 10 licenses</t>
  </si>
  <si>
    <t>Replace S301 PIX</t>
  </si>
  <si>
    <t>Two LCD monitors</t>
  </si>
  <si>
    <t>Same as 07-08</t>
  </si>
  <si>
    <t>Budget 07-08</t>
  </si>
  <si>
    <t>Change from 07-08</t>
  </si>
  <si>
    <t>FEMA Match (Regional Communications)</t>
  </si>
  <si>
    <t>Mileage Reimbursement @ 58.5 cents per Federal standard</t>
  </si>
  <si>
    <t>Short Term Disability Insurance</t>
  </si>
  <si>
    <t>Total "Forecast Model" Budget</t>
  </si>
  <si>
    <t>Approved 2009 Budget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</si>
</sst>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67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6"/>
      <name val="Arial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sz val="12"/>
      <color indexed="12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sz val="14"/>
      <name val="Arial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b/>
      <sz val="14"/>
      <name val="Arial Narrow"/>
      <family val="2"/>
    </font>
    <font>
      <sz val="18"/>
      <name val="Arial Narrow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b/>
      <sz val="11"/>
      <color indexed="48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sz val="11"/>
      <color indexed="10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u val="singleAccounting"/>
      <sz val="9"/>
      <name val="Arial Narrow"/>
      <family val="2"/>
    </font>
    <font>
      <i/>
      <sz val="12"/>
      <name val="Arial Narrow"/>
      <family val="2"/>
    </font>
    <font>
      <i/>
      <sz val="9"/>
      <name val="Arial Narrow"/>
      <family val="2"/>
    </font>
    <font>
      <b/>
      <i/>
      <sz val="11"/>
      <color indexed="12"/>
      <name val="Arial Narrow"/>
      <family val="2"/>
    </font>
    <font>
      <i/>
      <sz val="11"/>
      <color indexed="12"/>
      <name val="Arial Narrow"/>
      <family val="2"/>
    </font>
    <font>
      <sz val="9"/>
      <name val="Arial"/>
      <family val="2"/>
    </font>
    <font>
      <b/>
      <sz val="10"/>
      <color theme="3"/>
      <name val="Arial Narrow"/>
      <family val="2"/>
    </font>
    <font>
      <u val="singleAccounting"/>
      <sz val="11"/>
      <name val="Arial Narrow"/>
      <family val="2"/>
    </font>
    <font>
      <sz val="10"/>
      <name val="Arial"/>
    </font>
    <font>
      <sz val="10"/>
      <color indexed="9"/>
      <name val="Arial"/>
    </font>
    <font>
      <b/>
      <sz val="14"/>
      <color indexed="9"/>
      <name val="Arial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43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9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</cellStyleXfs>
  <cellXfs count="1028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Fill="1"/>
    <xf numFmtId="0" fontId="5" fillId="0" borderId="1" xfId="0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2" xfId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44" fontId="4" fillId="0" borderId="3" xfId="1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4" fontId="2" fillId="0" borderId="2" xfId="1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right"/>
    </xf>
    <xf numFmtId="0" fontId="4" fillId="0" borderId="10" xfId="0" applyFont="1" applyBorder="1"/>
    <xf numFmtId="44" fontId="7" fillId="0" borderId="2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0" fontId="3" fillId="0" borderId="11" xfId="0" applyFont="1" applyBorder="1"/>
    <xf numFmtId="44" fontId="0" fillId="0" borderId="0" xfId="0" applyNumberFormat="1"/>
    <xf numFmtId="0" fontId="12" fillId="0" borderId="1" xfId="0" applyFont="1" applyBorder="1"/>
    <xf numFmtId="0" fontId="12" fillId="0" borderId="0" xfId="0" applyFont="1" applyBorder="1" applyAlignment="1">
      <alignment horizontal="left"/>
    </xf>
    <xf numFmtId="0" fontId="5" fillId="0" borderId="3" xfId="1" applyNumberFormat="1" applyFont="1" applyBorder="1" applyAlignment="1">
      <alignment horizontal="center"/>
    </xf>
    <xf numFmtId="44" fontId="7" fillId="0" borderId="3" xfId="1" applyNumberFormat="1" applyFont="1" applyBorder="1" applyAlignment="1">
      <alignment horizontal="center"/>
    </xf>
    <xf numFmtId="0" fontId="0" fillId="0" borderId="0" xfId="0" quotePrefix="1"/>
    <xf numFmtId="0" fontId="21" fillId="0" borderId="0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44" fontId="0" fillId="2" borderId="12" xfId="0" applyNumberForma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0" fontId="9" fillId="0" borderId="4" xfId="0" applyFont="1" applyBorder="1"/>
    <xf numFmtId="0" fontId="22" fillId="0" borderId="0" xfId="0" applyFont="1" applyBorder="1"/>
    <xf numFmtId="44" fontId="0" fillId="0" borderId="8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44" fontId="4" fillId="0" borderId="16" xfId="1" applyFont="1" applyBorder="1"/>
    <xf numFmtId="44" fontId="15" fillId="0" borderId="0" xfId="1" applyFont="1" applyBorder="1"/>
    <xf numFmtId="0" fontId="4" fillId="0" borderId="17" xfId="0" applyFont="1" applyBorder="1"/>
    <xf numFmtId="0" fontId="5" fillId="0" borderId="18" xfId="0" applyFont="1" applyBorder="1"/>
    <xf numFmtId="0" fontId="4" fillId="0" borderId="13" xfId="0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44" fontId="15" fillId="0" borderId="16" xfId="0" applyNumberFormat="1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44" fontId="12" fillId="0" borderId="2" xfId="1" applyFont="1" applyBorder="1" applyAlignment="1">
      <alignment horizontal="center"/>
    </xf>
    <xf numFmtId="44" fontId="15" fillId="0" borderId="19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44" fontId="12" fillId="0" borderId="1" xfId="1" applyFont="1" applyBorder="1" applyAlignment="1">
      <alignment horizontal="center"/>
    </xf>
    <xf numFmtId="44" fontId="12" fillId="0" borderId="16" xfId="1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44" fontId="9" fillId="0" borderId="16" xfId="1" applyFont="1" applyBorder="1" applyAlignment="1">
      <alignment horizontal="left"/>
    </xf>
    <xf numFmtId="4" fontId="12" fillId="0" borderId="0" xfId="0" applyNumberFormat="1" applyFont="1" applyBorder="1"/>
    <xf numFmtId="0" fontId="4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44" fontId="15" fillId="0" borderId="21" xfId="0" applyNumberFormat="1" applyFont="1" applyBorder="1" applyAlignment="1">
      <alignment horizontal="center"/>
    </xf>
    <xf numFmtId="44" fontId="15" fillId="0" borderId="0" xfId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8" fillId="0" borderId="0" xfId="0" applyFont="1" applyBorder="1"/>
    <xf numFmtId="44" fontId="12" fillId="0" borderId="0" xfId="1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4" fontId="4" fillId="0" borderId="16" xfId="1" applyFont="1" applyBorder="1" applyAlignment="1">
      <alignment horizontal="center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center"/>
    </xf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20" xfId="0" applyFont="1" applyBorder="1" applyAlignment="1">
      <alignment horizontal="left"/>
    </xf>
    <xf numFmtId="44" fontId="15" fillId="0" borderId="21" xfId="1" applyFont="1" applyBorder="1"/>
    <xf numFmtId="0" fontId="15" fillId="0" borderId="16" xfId="0" applyFont="1" applyBorder="1" applyAlignment="1">
      <alignment horizontal="center"/>
    </xf>
    <xf numFmtId="44" fontId="15" fillId="0" borderId="16" xfId="1" applyFont="1" applyBorder="1" applyAlignment="1">
      <alignment horizontal="center"/>
    </xf>
    <xf numFmtId="44" fontId="15" fillId="0" borderId="16" xfId="1" applyNumberFormat="1" applyFont="1" applyBorder="1"/>
    <xf numFmtId="44" fontId="15" fillId="0" borderId="16" xfId="1" applyNumberFormat="1" applyFont="1" applyBorder="1" applyAlignment="1">
      <alignment horizontal="center"/>
    </xf>
    <xf numFmtId="44" fontId="15" fillId="0" borderId="16" xfId="1" applyNumberFormat="1" applyFont="1" applyBorder="1" applyAlignment="1">
      <alignment horizontal="left"/>
    </xf>
    <xf numFmtId="0" fontId="12" fillId="0" borderId="20" xfId="0" applyFont="1" applyBorder="1"/>
    <xf numFmtId="44" fontId="12" fillId="0" borderId="16" xfId="1" applyNumberFormat="1" applyFont="1" applyBorder="1"/>
    <xf numFmtId="44" fontId="12" fillId="0" borderId="2" xfId="1" applyNumberFormat="1" applyFont="1" applyBorder="1" applyAlignment="1">
      <alignment horizontal="center"/>
    </xf>
    <xf numFmtId="44" fontId="12" fillId="0" borderId="2" xfId="1" applyNumberFormat="1" applyFont="1" applyBorder="1"/>
    <xf numFmtId="44" fontId="12" fillId="0" borderId="2" xfId="0" applyNumberFormat="1" applyFont="1" applyBorder="1"/>
    <xf numFmtId="0" fontId="15" fillId="0" borderId="20" xfId="0" applyFont="1" applyBorder="1" applyAlignment="1">
      <alignment vertical="center" wrapText="1"/>
    </xf>
    <xf numFmtId="0" fontId="15" fillId="0" borderId="23" xfId="0" applyFont="1" applyBorder="1" applyAlignment="1">
      <alignment horizontal="left"/>
    </xf>
    <xf numFmtId="44" fontId="7" fillId="0" borderId="16" xfId="1" applyNumberFormat="1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44" fontId="15" fillId="0" borderId="19" xfId="1" applyNumberFormat="1" applyFont="1" applyBorder="1"/>
    <xf numFmtId="0" fontId="12" fillId="0" borderId="16" xfId="0" applyFont="1" applyBorder="1"/>
    <xf numFmtId="0" fontId="0" fillId="0" borderId="0" xfId="0" applyAlignment="1">
      <alignment horizontal="left"/>
    </xf>
    <xf numFmtId="0" fontId="23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 applyAlignment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21" xfId="0" applyNumberFormat="1" applyFont="1" applyBorder="1"/>
    <xf numFmtId="0" fontId="15" fillId="0" borderId="0" xfId="0" applyFont="1"/>
    <xf numFmtId="44" fontId="8" fillId="2" borderId="24" xfId="0" applyNumberFormat="1" applyFont="1" applyFill="1" applyBorder="1" applyAlignment="1">
      <alignment horizontal="center"/>
    </xf>
    <xf numFmtId="44" fontId="8" fillId="2" borderId="24" xfId="0" applyNumberFormat="1" applyFont="1" applyFill="1" applyBorder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44" fontId="12" fillId="0" borderId="3" xfId="1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44" fontId="12" fillId="0" borderId="16" xfId="1" applyNumberFormat="1" applyFont="1" applyBorder="1" applyAlignment="1"/>
    <xf numFmtId="44" fontId="12" fillId="0" borderId="21" xfId="1" applyNumberFormat="1" applyFont="1" applyBorder="1" applyAlignment="1">
      <alignment horizontal="center"/>
    </xf>
    <xf numFmtId="0" fontId="15" fillId="0" borderId="1" xfId="0" applyFont="1" applyBorder="1" applyAlignment="1"/>
    <xf numFmtId="0" fontId="12" fillId="0" borderId="19" xfId="0" applyFont="1" applyBorder="1"/>
    <xf numFmtId="0" fontId="15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4" fontId="15" fillId="0" borderId="25" xfId="1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44" fontId="12" fillId="0" borderId="24" xfId="1" applyFont="1" applyBorder="1" applyAlignment="1">
      <alignment horizontal="center"/>
    </xf>
    <xf numFmtId="0" fontId="28" fillId="0" borderId="0" xfId="0" applyFont="1"/>
    <xf numFmtId="0" fontId="12" fillId="0" borderId="16" xfId="0" applyFont="1" applyBorder="1" applyAlignment="1"/>
    <xf numFmtId="0" fontId="5" fillId="3" borderId="26" xfId="0" applyFont="1" applyFill="1" applyBorder="1" applyAlignment="1">
      <alignment horizontal="left"/>
    </xf>
    <xf numFmtId="49" fontId="5" fillId="3" borderId="26" xfId="1" applyNumberFormat="1" applyFont="1" applyFill="1" applyBorder="1" applyAlignment="1">
      <alignment horizontal="center"/>
    </xf>
    <xf numFmtId="0" fontId="5" fillId="3" borderId="26" xfId="0" applyFont="1" applyFill="1" applyBorder="1"/>
    <xf numFmtId="0" fontId="4" fillId="3" borderId="26" xfId="0" applyFont="1" applyFill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4" xfId="0" applyNumberFormat="1" applyFont="1" applyBorder="1" applyAlignment="1">
      <alignment horizontal="center"/>
    </xf>
    <xf numFmtId="0" fontId="14" fillId="0" borderId="28" xfId="0" applyNumberFormat="1" applyFont="1" applyBorder="1" applyAlignment="1">
      <alignment horizontal="center"/>
    </xf>
    <xf numFmtId="0" fontId="25" fillId="0" borderId="29" xfId="0" applyFont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30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44" fontId="26" fillId="0" borderId="32" xfId="1" applyFont="1" applyBorder="1"/>
    <xf numFmtId="44" fontId="26" fillId="0" borderId="2" xfId="1" applyFont="1" applyBorder="1" applyAlignment="1">
      <alignment horizontal="center"/>
    </xf>
    <xf numFmtId="44" fontId="15" fillId="0" borderId="32" xfId="1" applyFont="1" applyBorder="1" applyAlignment="1">
      <alignment horizontal="left"/>
    </xf>
    <xf numFmtId="44" fontId="15" fillId="0" borderId="2" xfId="1" applyFont="1" applyBorder="1" applyAlignment="1">
      <alignment horizontal="center"/>
    </xf>
    <xf numFmtId="44" fontId="15" fillId="0" borderId="33" xfId="1" applyFont="1" applyBorder="1" applyAlignment="1">
      <alignment horizontal="left"/>
    </xf>
    <xf numFmtId="44" fontId="15" fillId="0" borderId="15" xfId="1" applyFont="1" applyBorder="1" applyAlignment="1">
      <alignment horizontal="center"/>
    </xf>
    <xf numFmtId="44" fontId="15" fillId="0" borderId="25" xfId="1" applyFont="1" applyBorder="1" applyAlignment="1">
      <alignment horizontal="center"/>
    </xf>
    <xf numFmtId="0" fontId="5" fillId="3" borderId="34" xfId="0" applyFont="1" applyFill="1" applyBorder="1" applyAlignment="1">
      <alignment horizontal="left"/>
    </xf>
    <xf numFmtId="44" fontId="5" fillId="3" borderId="26" xfId="1" applyFont="1" applyFill="1" applyBorder="1"/>
    <xf numFmtId="0" fontId="5" fillId="3" borderId="26" xfId="1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31" xfId="1" applyNumberFormat="1" applyFont="1" applyFill="1" applyBorder="1" applyAlignment="1">
      <alignment horizontal="center"/>
    </xf>
    <xf numFmtId="0" fontId="5" fillId="3" borderId="35" xfId="0" applyFont="1" applyFill="1" applyBorder="1"/>
    <xf numFmtId="0" fontId="15" fillId="0" borderId="0" xfId="0" applyFont="1" applyBorder="1" applyAlignment="1"/>
    <xf numFmtId="0" fontId="19" fillId="3" borderId="30" xfId="0" applyFont="1" applyFill="1" applyBorder="1" applyAlignment="1">
      <alignment horizontal="left"/>
    </xf>
    <xf numFmtId="0" fontId="19" fillId="3" borderId="36" xfId="1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9" fillId="0" borderId="2" xfId="1" applyNumberFormat="1" applyFont="1" applyBorder="1" applyAlignment="1">
      <alignment horizontal="center"/>
    </xf>
    <xf numFmtId="0" fontId="9" fillId="0" borderId="0" xfId="0" applyFont="1" applyBorder="1"/>
    <xf numFmtId="0" fontId="19" fillId="3" borderId="35" xfId="1" applyNumberFormat="1" applyFont="1" applyFill="1" applyBorder="1" applyAlignment="1">
      <alignment horizontal="center"/>
    </xf>
    <xf numFmtId="0" fontId="19" fillId="0" borderId="0" xfId="0" applyFont="1" applyBorder="1"/>
    <xf numFmtId="44" fontId="15" fillId="0" borderId="32" xfId="1" applyFont="1" applyBorder="1"/>
    <xf numFmtId="0" fontId="19" fillId="0" borderId="32" xfId="1" applyNumberFormat="1" applyFont="1" applyBorder="1" applyAlignment="1">
      <alignment horizontal="center"/>
    </xf>
    <xf numFmtId="0" fontId="19" fillId="3" borderId="26" xfId="0" applyFont="1" applyFill="1" applyBorder="1" applyAlignment="1">
      <alignment horizontal="left"/>
    </xf>
    <xf numFmtId="0" fontId="19" fillId="3" borderId="26" xfId="1" applyNumberFormat="1" applyFont="1" applyFill="1" applyBorder="1" applyAlignment="1">
      <alignment horizontal="center"/>
    </xf>
    <xf numFmtId="44" fontId="19" fillId="3" borderId="26" xfId="1" applyFont="1" applyFill="1" applyBorder="1"/>
    <xf numFmtId="0" fontId="15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8" fontId="9" fillId="0" borderId="31" xfId="0" applyNumberFormat="1" applyFont="1" applyBorder="1"/>
    <xf numFmtId="8" fontId="9" fillId="0" borderId="3" xfId="0" applyNumberFormat="1" applyFont="1" applyBorder="1"/>
    <xf numFmtId="0" fontId="9" fillId="0" borderId="38" xfId="0" applyFont="1" applyBorder="1"/>
    <xf numFmtId="0" fontId="9" fillId="0" borderId="37" xfId="0" applyFont="1" applyBorder="1"/>
    <xf numFmtId="8" fontId="9" fillId="0" borderId="10" xfId="0" applyNumberFormat="1" applyFont="1" applyBorder="1"/>
    <xf numFmtId="8" fontId="9" fillId="0" borderId="24" xfId="0" applyNumberFormat="1" applyFont="1" applyBorder="1"/>
    <xf numFmtId="0" fontId="9" fillId="0" borderId="31" xfId="0" applyFont="1" applyBorder="1"/>
    <xf numFmtId="0" fontId="9" fillId="0" borderId="8" xfId="0" applyFont="1" applyBorder="1"/>
    <xf numFmtId="0" fontId="9" fillId="0" borderId="39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8" fontId="12" fillId="0" borderId="43" xfId="0" applyNumberFormat="1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9" fillId="0" borderId="15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44" fontId="12" fillId="0" borderId="44" xfId="0" applyNumberFormat="1" applyFont="1" applyBorder="1"/>
    <xf numFmtId="0" fontId="29" fillId="0" borderId="0" xfId="0" applyFont="1" applyBorder="1" applyAlignment="1">
      <alignment horizontal="left"/>
    </xf>
    <xf numFmtId="0" fontId="18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2" fillId="0" borderId="16" xfId="1" applyFont="1" applyFill="1" applyBorder="1"/>
    <xf numFmtId="44" fontId="12" fillId="0" borderId="19" xfId="1" applyFont="1" applyBorder="1"/>
    <xf numFmtId="0" fontId="12" fillId="0" borderId="50" xfId="0" applyFont="1" applyBorder="1" applyAlignment="1">
      <alignment horizontal="center"/>
    </xf>
    <xf numFmtId="44" fontId="12" fillId="0" borderId="21" xfId="1" applyFont="1" applyFill="1" applyBorder="1" applyAlignment="1">
      <alignment horizontal="center"/>
    </xf>
    <xf numFmtId="0" fontId="18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1" applyNumberFormat="1" applyFont="1" applyBorder="1"/>
    <xf numFmtId="44" fontId="12" fillId="0" borderId="19" xfId="0" applyNumberFormat="1" applyFont="1" applyBorder="1"/>
    <xf numFmtId="0" fontId="18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44" fontId="12" fillId="0" borderId="16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44" fontId="12" fillId="0" borderId="50" xfId="0" applyNumberFormat="1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8" fillId="0" borderId="16" xfId="0" applyFont="1" applyFill="1" applyBorder="1"/>
    <xf numFmtId="0" fontId="12" fillId="0" borderId="16" xfId="0" applyFont="1" applyFill="1" applyBorder="1" applyAlignment="1">
      <alignment horizontal="left"/>
    </xf>
    <xf numFmtId="0" fontId="12" fillId="0" borderId="0" xfId="0" applyFont="1"/>
    <xf numFmtId="0" fontId="12" fillId="0" borderId="19" xfId="0" applyFont="1" applyBorder="1" applyAlignment="1">
      <alignment horizontal="left"/>
    </xf>
    <xf numFmtId="44" fontId="12" fillId="0" borderId="21" xfId="0" applyNumberFormat="1" applyFont="1" applyBorder="1"/>
    <xf numFmtId="0" fontId="12" fillId="0" borderId="51" xfId="0" applyFont="1" applyBorder="1" applyAlignment="1">
      <alignment horizontal="left"/>
    </xf>
    <xf numFmtId="44" fontId="12" fillId="0" borderId="52" xfId="1" applyFont="1" applyBorder="1" applyAlignment="1">
      <alignment horizontal="center"/>
    </xf>
    <xf numFmtId="44" fontId="12" fillId="0" borderId="52" xfId="1" applyFont="1" applyBorder="1"/>
    <xf numFmtId="44" fontId="12" fillId="0" borderId="53" xfId="0" applyNumberFormat="1" applyFont="1" applyBorder="1"/>
    <xf numFmtId="0" fontId="12" fillId="0" borderId="50" xfId="0" applyFont="1" applyBorder="1"/>
    <xf numFmtId="44" fontId="12" fillId="0" borderId="50" xfId="0" applyNumberFormat="1" applyFont="1" applyBorder="1"/>
    <xf numFmtId="44" fontId="30" fillId="0" borderId="16" xfId="1" applyFont="1" applyBorder="1" applyAlignment="1">
      <alignment horizontal="center"/>
    </xf>
    <xf numFmtId="0" fontId="30" fillId="0" borderId="16" xfId="1" applyNumberFormat="1" applyFont="1" applyBorder="1" applyAlignment="1">
      <alignment horizontal="center"/>
    </xf>
    <xf numFmtId="0" fontId="29" fillId="0" borderId="16" xfId="0" applyFont="1" applyBorder="1"/>
    <xf numFmtId="0" fontId="29" fillId="0" borderId="16" xfId="0" applyFont="1" applyBorder="1" applyAlignment="1">
      <alignment horizontal="left"/>
    </xf>
    <xf numFmtId="0" fontId="31" fillId="0" borderId="16" xfId="0" applyFont="1" applyBorder="1" applyAlignment="1">
      <alignment horizontal="center"/>
    </xf>
    <xf numFmtId="44" fontId="31" fillId="0" borderId="16" xfId="1" applyFont="1" applyBorder="1" applyAlignment="1">
      <alignment horizontal="center"/>
    </xf>
    <xf numFmtId="44" fontId="31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44" fontId="12" fillId="0" borderId="44" xfId="1" applyNumberFormat="1" applyFont="1" applyBorder="1" applyAlignment="1">
      <alignment horizontal="center"/>
    </xf>
    <xf numFmtId="44" fontId="32" fillId="0" borderId="44" xfId="1" applyNumberFormat="1" applyFont="1" applyBorder="1" applyAlignment="1">
      <alignment horizontal="left"/>
    </xf>
    <xf numFmtId="8" fontId="12" fillId="0" borderId="16" xfId="0" applyNumberFormat="1" applyFont="1" applyBorder="1" applyAlignment="1">
      <alignment horizontal="center"/>
    </xf>
    <xf numFmtId="0" fontId="23" fillId="0" borderId="16" xfId="0" applyFont="1" applyBorder="1"/>
    <xf numFmtId="0" fontId="23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44" fontId="12" fillId="0" borderId="50" xfId="0" applyNumberFormat="1" applyFont="1" applyBorder="1" applyAlignment="1">
      <alignment horizontal="center"/>
    </xf>
    <xf numFmtId="44" fontId="31" fillId="0" borderId="16" xfId="1" applyNumberFormat="1" applyFont="1" applyBorder="1" applyAlignment="1">
      <alignment horizontal="center"/>
    </xf>
    <xf numFmtId="0" fontId="30" fillId="0" borderId="0" xfId="0" applyFont="1" applyBorder="1"/>
    <xf numFmtId="0" fontId="12" fillId="3" borderId="16" xfId="0" applyFont="1" applyFill="1" applyBorder="1" applyAlignment="1">
      <alignment horizontal="left"/>
    </xf>
    <xf numFmtId="44" fontId="12" fillId="3" borderId="16" xfId="1" applyFont="1" applyFill="1" applyBorder="1" applyAlignment="1">
      <alignment horizontal="center"/>
    </xf>
    <xf numFmtId="44" fontId="23" fillId="0" borderId="16" xfId="1" applyFont="1" applyBorder="1" applyAlignment="1">
      <alignment horizontal="center"/>
    </xf>
    <xf numFmtId="0" fontId="23" fillId="0" borderId="16" xfId="0" applyFont="1" applyBorder="1" applyAlignment="1"/>
    <xf numFmtId="0" fontId="31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9" fillId="0" borderId="30" xfId="0" applyFont="1" applyBorder="1"/>
    <xf numFmtId="0" fontId="9" fillId="0" borderId="24" xfId="0" applyFont="1" applyBorder="1"/>
    <xf numFmtId="6" fontId="9" fillId="0" borderId="35" xfId="0" applyNumberFormat="1" applyFont="1" applyBorder="1"/>
    <xf numFmtId="6" fontId="9" fillId="0" borderId="2" xfId="0" applyNumberFormat="1" applyFont="1" applyBorder="1"/>
    <xf numFmtId="6" fontId="9" fillId="0" borderId="54" xfId="0" applyNumberFormat="1" applyFont="1" applyBorder="1"/>
    <xf numFmtId="0" fontId="34" fillId="0" borderId="0" xfId="0" applyFont="1"/>
    <xf numFmtId="8" fontId="12" fillId="0" borderId="16" xfId="0" applyNumberFormat="1" applyFont="1" applyBorder="1"/>
    <xf numFmtId="44" fontId="18" fillId="0" borderId="16" xfId="1" applyNumberFormat="1" applyFont="1" applyBorder="1" applyAlignment="1">
      <alignment horizontal="center"/>
    </xf>
    <xf numFmtId="44" fontId="12" fillId="0" borderId="55" xfId="0" applyNumberFormat="1" applyFont="1" applyBorder="1" applyAlignment="1">
      <alignment horizontal="center"/>
    </xf>
    <xf numFmtId="0" fontId="12" fillId="0" borderId="19" xfId="0" applyFont="1" applyBorder="1" applyAlignment="1"/>
    <xf numFmtId="44" fontId="30" fillId="0" borderId="16" xfId="1" applyNumberFormat="1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6" fillId="0" borderId="3" xfId="0" applyFont="1" applyBorder="1" applyAlignment="1">
      <alignment horizontal="center"/>
    </xf>
    <xf numFmtId="42" fontId="9" fillId="0" borderId="3" xfId="1" applyNumberFormat="1" applyFont="1" applyBorder="1" applyAlignment="1">
      <alignment horizontal="center"/>
    </xf>
    <xf numFmtId="42" fontId="9" fillId="0" borderId="3" xfId="1" applyNumberFormat="1" applyFont="1" applyBorder="1"/>
    <xf numFmtId="42" fontId="9" fillId="0" borderId="3" xfId="1" applyNumberFormat="1" applyFont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42" fontId="9" fillId="0" borderId="8" xfId="1" applyNumberFormat="1" applyFont="1" applyBorder="1" applyAlignment="1">
      <alignment horizontal="center"/>
    </xf>
    <xf numFmtId="42" fontId="9" fillId="0" borderId="8" xfId="1" applyNumberFormat="1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2" fillId="3" borderId="51" xfId="0" applyFont="1" applyFill="1" applyBorder="1" applyAlignment="1">
      <alignment horizontal="center"/>
    </xf>
    <xf numFmtId="42" fontId="9" fillId="0" borderId="16" xfId="0" applyNumberFormat="1" applyFont="1" applyBorder="1"/>
    <xf numFmtId="42" fontId="9" fillId="0" borderId="19" xfId="0" applyNumberFormat="1" applyFont="1" applyBorder="1"/>
    <xf numFmtId="0" fontId="11" fillId="0" borderId="3" xfId="0" applyFont="1" applyBorder="1" applyAlignment="1">
      <alignment horizontal="left"/>
    </xf>
    <xf numFmtId="0" fontId="14" fillId="0" borderId="57" xfId="0" applyFont="1" applyBorder="1"/>
    <xf numFmtId="0" fontId="9" fillId="0" borderId="34" xfId="0" applyNumberFormat="1" applyFont="1" applyBorder="1" applyAlignment="1">
      <alignment horizontal="center"/>
    </xf>
    <xf numFmtId="0" fontId="9" fillId="0" borderId="58" xfId="0" applyFont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57" xfId="1" applyNumberFormat="1" applyFont="1" applyFill="1" applyBorder="1" applyAlignment="1">
      <alignment horizontal="center"/>
    </xf>
    <xf numFmtId="44" fontId="5" fillId="3" borderId="59" xfId="1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4" fillId="0" borderId="58" xfId="0" applyFont="1" applyBorder="1" applyAlignment="1">
      <alignment horizontal="right"/>
    </xf>
    <xf numFmtId="44" fontId="35" fillId="0" borderId="60" xfId="1" applyFont="1" applyBorder="1" applyAlignment="1">
      <alignment horizontal="center" wrapText="1"/>
    </xf>
    <xf numFmtId="0" fontId="35" fillId="0" borderId="60" xfId="0" applyFont="1" applyBorder="1" applyAlignment="1">
      <alignment horizontal="center" wrapText="1"/>
    </xf>
    <xf numFmtId="0" fontId="6" fillId="0" borderId="31" xfId="1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4" borderId="60" xfId="0" applyFont="1" applyFill="1" applyBorder="1" applyAlignment="1">
      <alignment horizontal="center"/>
    </xf>
    <xf numFmtId="42" fontId="9" fillId="5" borderId="21" xfId="1" applyNumberFormat="1" applyFont="1" applyFill="1" applyBorder="1" applyAlignment="1">
      <alignment horizontal="center"/>
    </xf>
    <xf numFmtId="42" fontId="36" fillId="0" borderId="0" xfId="0" applyNumberFormat="1" applyFont="1"/>
    <xf numFmtId="44" fontId="12" fillId="0" borderId="44" xfId="1" applyNumberFormat="1" applyFont="1" applyFill="1" applyBorder="1" applyAlignment="1"/>
    <xf numFmtId="44" fontId="12" fillId="0" borderId="44" xfId="1" applyNumberFormat="1" applyFont="1" applyBorder="1" applyAlignment="1"/>
    <xf numFmtId="0" fontId="12" fillId="0" borderId="19" xfId="0" applyFont="1" applyFill="1" applyBorder="1" applyAlignment="1">
      <alignment horizontal="right" vertical="top"/>
    </xf>
    <xf numFmtId="0" fontId="12" fillId="0" borderId="16" xfId="0" applyFont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12" fillId="0" borderId="0" xfId="0" applyFont="1" applyFill="1"/>
    <xf numFmtId="9" fontId="12" fillId="0" borderId="0" xfId="0" applyNumberFormat="1" applyFont="1" applyBorder="1"/>
    <xf numFmtId="0" fontId="12" fillId="6" borderId="0" xfId="0" applyFont="1" applyFill="1" applyBorder="1" applyAlignment="1">
      <alignment horizontal="left"/>
    </xf>
    <xf numFmtId="0" fontId="12" fillId="8" borderId="0" xfId="0" applyFont="1" applyFill="1" applyBorder="1"/>
    <xf numFmtId="0" fontId="12" fillId="9" borderId="0" xfId="0" applyFont="1" applyFill="1" applyBorder="1" applyAlignment="1">
      <alignment horizontal="left"/>
    </xf>
    <xf numFmtId="44" fontId="12" fillId="9" borderId="0" xfId="1" applyFont="1" applyFill="1" applyBorder="1" applyAlignment="1">
      <alignment horizontal="center"/>
    </xf>
    <xf numFmtId="44" fontId="12" fillId="9" borderId="0" xfId="1" applyFont="1" applyFill="1" applyBorder="1"/>
    <xf numFmtId="0" fontId="12" fillId="9" borderId="0" xfId="0" applyFont="1" applyFill="1" applyBorder="1"/>
    <xf numFmtId="6" fontId="12" fillId="0" borderId="0" xfId="0" applyNumberFormat="1" applyFont="1"/>
    <xf numFmtId="44" fontId="18" fillId="0" borderId="0" xfId="1" applyFont="1" applyBorder="1" applyAlignment="1">
      <alignment horizontal="center"/>
    </xf>
    <xf numFmtId="0" fontId="37" fillId="0" borderId="0" xfId="0" applyFont="1"/>
    <xf numFmtId="14" fontId="9" fillId="0" borderId="3" xfId="0" applyNumberFormat="1" applyFont="1" applyBorder="1"/>
    <xf numFmtId="0" fontId="9" fillId="0" borderId="17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2" xfId="0" applyFont="1" applyBorder="1"/>
    <xf numFmtId="0" fontId="9" fillId="0" borderId="62" xfId="0" applyFont="1" applyBorder="1"/>
    <xf numFmtId="0" fontId="9" fillId="0" borderId="64" xfId="0" applyFont="1" applyBorder="1"/>
    <xf numFmtId="8" fontId="9" fillId="0" borderId="65" xfId="0" applyNumberFormat="1" applyFont="1" applyBorder="1"/>
    <xf numFmtId="8" fontId="9" fillId="0" borderId="2" xfId="0" applyNumberFormat="1" applyFont="1" applyBorder="1"/>
    <xf numFmtId="8" fontId="9" fillId="0" borderId="15" xfId="0" applyNumberFormat="1" applyFont="1" applyBorder="1"/>
    <xf numFmtId="0" fontId="14" fillId="0" borderId="37" xfId="0" applyFont="1" applyBorder="1"/>
    <xf numFmtId="8" fontId="9" fillId="0" borderId="66" xfId="0" applyNumberFormat="1" applyFont="1" applyBorder="1"/>
    <xf numFmtId="8" fontId="9" fillId="0" borderId="35" xfId="0" applyNumberFormat="1" applyFont="1" applyBorder="1"/>
    <xf numFmtId="14" fontId="9" fillId="0" borderId="67" xfId="0" applyNumberFormat="1" applyFont="1" applyBorder="1"/>
    <xf numFmtId="14" fontId="9" fillId="0" borderId="68" xfId="0" applyNumberFormat="1" applyFont="1" applyBorder="1"/>
    <xf numFmtId="0" fontId="9" fillId="0" borderId="69" xfId="0" applyFont="1" applyBorder="1"/>
    <xf numFmtId="8" fontId="9" fillId="0" borderId="70" xfId="0" applyNumberFormat="1" applyFont="1" applyBorder="1"/>
    <xf numFmtId="0" fontId="19" fillId="0" borderId="0" xfId="0" applyFont="1"/>
    <xf numFmtId="0" fontId="9" fillId="0" borderId="71" xfId="0" applyFont="1" applyBorder="1"/>
    <xf numFmtId="8" fontId="9" fillId="0" borderId="72" xfId="0" applyNumberFormat="1" applyFont="1" applyBorder="1"/>
    <xf numFmtId="0" fontId="9" fillId="0" borderId="73" xfId="0" applyFont="1" applyBorder="1"/>
    <xf numFmtId="8" fontId="9" fillId="0" borderId="74" xfId="0" applyNumberFormat="1" applyFont="1" applyBorder="1"/>
    <xf numFmtId="0" fontId="9" fillId="0" borderId="75" xfId="0" applyFont="1" applyBorder="1"/>
    <xf numFmtId="8" fontId="9" fillId="0" borderId="76" xfId="0" applyNumberFormat="1" applyFont="1" applyBorder="1"/>
    <xf numFmtId="0" fontId="9" fillId="0" borderId="77" xfId="0" applyFont="1" applyBorder="1"/>
    <xf numFmtId="0" fontId="11" fillId="0" borderId="0" xfId="0" applyFont="1"/>
    <xf numFmtId="0" fontId="6" fillId="5" borderId="26" xfId="0" applyFont="1" applyFill="1" applyBorder="1" applyAlignment="1">
      <alignment horizontal="center"/>
    </xf>
    <xf numFmtId="42" fontId="9" fillId="5" borderId="16" xfId="0" applyNumberFormat="1" applyFont="1" applyFill="1" applyBorder="1" applyAlignment="1">
      <alignment horizontal="center"/>
    </xf>
    <xf numFmtId="42" fontId="11" fillId="5" borderId="16" xfId="0" applyNumberFormat="1" applyFont="1" applyFill="1" applyBorder="1" applyAlignment="1">
      <alignment horizontal="center"/>
    </xf>
    <xf numFmtId="42" fontId="9" fillId="5" borderId="16" xfId="0" applyNumberFormat="1" applyFont="1" applyFill="1" applyBorder="1"/>
    <xf numFmtId="42" fontId="9" fillId="5" borderId="19" xfId="0" applyNumberFormat="1" applyFont="1" applyFill="1" applyBorder="1"/>
    <xf numFmtId="0" fontId="5" fillId="3" borderId="31" xfId="0" applyFont="1" applyFill="1" applyBorder="1"/>
    <xf numFmtId="44" fontId="12" fillId="0" borderId="3" xfId="1" applyNumberFormat="1" applyFont="1" applyBorder="1"/>
    <xf numFmtId="0" fontId="12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2" borderId="30" xfId="0" applyFont="1" applyFill="1" applyBorder="1"/>
    <xf numFmtId="42" fontId="12" fillId="2" borderId="35" xfId="0" applyNumberFormat="1" applyFont="1" applyFill="1" applyBorder="1"/>
    <xf numFmtId="44" fontId="12" fillId="0" borderId="0" xfId="0" applyNumberFormat="1" applyFont="1"/>
    <xf numFmtId="42" fontId="12" fillId="0" borderId="31" xfId="0" applyNumberFormat="1" applyFont="1" applyFill="1" applyBorder="1"/>
    <xf numFmtId="42" fontId="9" fillId="0" borderId="78" xfId="0" applyNumberFormat="1" applyFont="1" applyFill="1" applyBorder="1"/>
    <xf numFmtId="0" fontId="22" fillId="0" borderId="0" xfId="0" applyFont="1" applyAlignment="1">
      <alignment horizontal="center" vertical="center"/>
    </xf>
    <xf numFmtId="0" fontId="9" fillId="2" borderId="1" xfId="0" applyFont="1" applyFill="1" applyBorder="1"/>
    <xf numFmtId="42" fontId="9" fillId="0" borderId="3" xfId="0" applyNumberFormat="1" applyFont="1" applyFill="1" applyBorder="1"/>
    <xf numFmtId="42" fontId="9" fillId="2" borderId="2" xfId="0" applyNumberFormat="1" applyFont="1" applyFill="1" applyBorder="1"/>
    <xf numFmtId="0" fontId="9" fillId="2" borderId="4" xfId="0" applyFont="1" applyFill="1" applyBorder="1"/>
    <xf numFmtId="42" fontId="9" fillId="0" borderId="24" xfId="0" applyNumberFormat="1" applyFont="1" applyFill="1" applyBorder="1"/>
    <xf numFmtId="42" fontId="9" fillId="2" borderId="12" xfId="0" applyNumberFormat="1" applyFont="1" applyFill="1" applyBorder="1"/>
    <xf numFmtId="0" fontId="9" fillId="2" borderId="30" xfId="0" applyFont="1" applyFill="1" applyBorder="1"/>
    <xf numFmtId="42" fontId="9" fillId="0" borderId="31" xfId="0" applyNumberFormat="1" applyFont="1" applyFill="1" applyBorder="1"/>
    <xf numFmtId="42" fontId="9" fillId="2" borderId="35" xfId="0" applyNumberFormat="1" applyFont="1" applyFill="1" applyBorder="1"/>
    <xf numFmtId="0" fontId="9" fillId="2" borderId="9" xfId="0" applyFont="1" applyFill="1" applyBorder="1"/>
    <xf numFmtId="42" fontId="9" fillId="0" borderId="10" xfId="0" applyNumberFormat="1" applyFont="1" applyFill="1" applyBorder="1"/>
    <xf numFmtId="42" fontId="9" fillId="0" borderId="57" xfId="0" applyNumberFormat="1" applyFont="1" applyFill="1" applyBorder="1"/>
    <xf numFmtId="42" fontId="9" fillId="2" borderId="54" xfId="0" applyNumberFormat="1" applyFont="1" applyFill="1" applyBorder="1"/>
    <xf numFmtId="0" fontId="9" fillId="2" borderId="5" xfId="0" applyFont="1" applyFill="1" applyBorder="1"/>
    <xf numFmtId="42" fontId="9" fillId="0" borderId="6" xfId="0" applyNumberFormat="1" applyFont="1" applyFill="1" applyBorder="1"/>
    <xf numFmtId="42" fontId="9" fillId="2" borderId="7" xfId="0" applyNumberFormat="1" applyFont="1" applyFill="1" applyBorder="1"/>
    <xf numFmtId="0" fontId="9" fillId="2" borderId="30" xfId="0" applyFont="1" applyFill="1" applyBorder="1" applyAlignment="1">
      <alignment wrapText="1"/>
    </xf>
    <xf numFmtId="0" fontId="9" fillId="0" borderId="46" xfId="0" applyFont="1" applyBorder="1"/>
    <xf numFmtId="8" fontId="0" fillId="0" borderId="31" xfId="0" applyNumberFormat="1" applyBorder="1" applyAlignment="1">
      <alignment horizontal="center"/>
    </xf>
    <xf numFmtId="8" fontId="0" fillId="0" borderId="35" xfId="0" applyNumberFormat="1" applyBorder="1" applyAlignment="1">
      <alignment horizontal="center"/>
    </xf>
    <xf numFmtId="0" fontId="40" fillId="0" borderId="5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8" fontId="8" fillId="0" borderId="6" xfId="0" applyNumberFormat="1" applyFon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44" fontId="13" fillId="0" borderId="27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8" fontId="8" fillId="2" borderId="6" xfId="0" applyNumberFormat="1" applyFont="1" applyFill="1" applyBorder="1" applyAlignment="1">
      <alignment horizontal="center"/>
    </xf>
    <xf numFmtId="8" fontId="8" fillId="0" borderId="7" xfId="0" applyNumberFormat="1" applyFont="1" applyBorder="1" applyAlignment="1">
      <alignment horizontal="center"/>
    </xf>
    <xf numFmtId="44" fontId="8" fillId="2" borderId="8" xfId="0" applyNumberFormat="1" applyFont="1" applyFill="1" applyBorder="1" applyAlignment="1">
      <alignment horizontal="center"/>
    </xf>
    <xf numFmtId="44" fontId="0" fillId="2" borderId="15" xfId="0" applyNumberFormat="1" applyFill="1" applyBorder="1" applyAlignment="1">
      <alignment horizontal="center"/>
    </xf>
    <xf numFmtId="8" fontId="0" fillId="2" borderId="7" xfId="0" applyNumberFormat="1" applyFill="1" applyBorder="1" applyAlignment="1">
      <alignment horizontal="center"/>
    </xf>
    <xf numFmtId="44" fontId="6" fillId="2" borderId="27" xfId="0" applyNumberFormat="1" applyFont="1" applyFill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43" fillId="0" borderId="0" xfId="0" applyFont="1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42" xfId="0" applyFont="1" applyBorder="1" applyAlignment="1">
      <alignment horizontal="centerContinuous"/>
    </xf>
    <xf numFmtId="0" fontId="0" fillId="0" borderId="42" xfId="0" applyBorder="1" applyAlignment="1">
      <alignment horizontal="centerContinuous"/>
    </xf>
    <xf numFmtId="0" fontId="13" fillId="0" borderId="71" xfId="0" applyFont="1" applyBorder="1" applyAlignment="1">
      <alignment horizontal="left" vertical="center"/>
    </xf>
    <xf numFmtId="0" fontId="0" fillId="0" borderId="41" xfId="0" applyBorder="1" applyAlignment="1">
      <alignment horizontal="centerContinuous" vertical="center"/>
    </xf>
    <xf numFmtId="0" fontId="0" fillId="0" borderId="4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48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48" xfId="0" applyFont="1" applyBorder="1" applyAlignment="1">
      <alignment horizontal="right" vertical="center"/>
    </xf>
    <xf numFmtId="0" fontId="0" fillId="0" borderId="53" xfId="0" applyBorder="1"/>
    <xf numFmtId="0" fontId="13" fillId="10" borderId="27" xfId="0" applyFont="1" applyFill="1" applyBorder="1" applyAlignment="1">
      <alignment horizontal="center" vertical="center"/>
    </xf>
    <xf numFmtId="164" fontId="0" fillId="10" borderId="27" xfId="0" applyNumberFormat="1" applyFill="1" applyBorder="1" applyAlignment="1">
      <alignment horizontal="center" vertical="center"/>
    </xf>
    <xf numFmtId="164" fontId="0" fillId="10" borderId="80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80" xfId="0" applyNumberFormat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164" fontId="0" fillId="0" borderId="81" xfId="0" applyNumberFormat="1" applyBorder="1" applyAlignment="1">
      <alignment horizontal="center" vertical="center"/>
    </xf>
    <xf numFmtId="164" fontId="0" fillId="0" borderId="82" xfId="0" applyNumberForma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64" fontId="0" fillId="10" borderId="53" xfId="0" applyNumberFormat="1" applyFill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83" xfId="0" applyNumberFormat="1" applyBorder="1" applyAlignment="1">
      <alignment horizontal="center" vertical="center"/>
    </xf>
    <xf numFmtId="4" fontId="4" fillId="11" borderId="10" xfId="0" applyNumberFormat="1" applyFont="1" applyFill="1" applyBorder="1"/>
    <xf numFmtId="44" fontId="4" fillId="11" borderId="10" xfId="1" applyFont="1" applyFill="1" applyBorder="1"/>
    <xf numFmtId="0" fontId="4" fillId="11" borderId="54" xfId="0" applyFont="1" applyFill="1" applyBorder="1"/>
    <xf numFmtId="0" fontId="12" fillId="0" borderId="16" xfId="0" applyFont="1" applyFill="1" applyBorder="1" applyAlignment="1">
      <alignment vertical="top" wrapText="1"/>
    </xf>
    <xf numFmtId="44" fontId="12" fillId="0" borderId="16" xfId="1" applyNumberFormat="1" applyFont="1" applyFill="1" applyBorder="1" applyAlignment="1">
      <alignment vertical="top"/>
    </xf>
    <xf numFmtId="0" fontId="12" fillId="0" borderId="84" xfId="0" applyFont="1" applyFill="1" applyBorder="1" applyAlignment="1">
      <alignment vertical="top" wrapText="1"/>
    </xf>
    <xf numFmtId="44" fontId="12" fillId="0" borderId="84" xfId="1" applyNumberFormat="1" applyFont="1" applyFill="1" applyBorder="1" applyAlignment="1">
      <alignment vertical="top"/>
    </xf>
    <xf numFmtId="44" fontId="12" fillId="0" borderId="84" xfId="1" applyNumberFormat="1" applyFont="1" applyFill="1" applyBorder="1"/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7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7" xfId="2" applyFont="1" applyBorder="1" applyAlignment="1"/>
    <xf numFmtId="165" fontId="6" fillId="0" borderId="27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0" xfId="2" applyFont="1" applyBorder="1"/>
    <xf numFmtId="0" fontId="8" fillId="0" borderId="85" xfId="0" applyNumberFormat="1" applyFont="1" applyBorder="1" applyAlignment="1">
      <alignment horizontal="center"/>
    </xf>
    <xf numFmtId="0" fontId="14" fillId="0" borderId="86" xfId="0" applyFont="1" applyBorder="1" applyAlignment="1">
      <alignment horizontal="left"/>
    </xf>
    <xf numFmtId="0" fontId="9" fillId="0" borderId="85" xfId="0" applyNumberFormat="1" applyFont="1" applyFill="1" applyBorder="1" applyAlignment="1">
      <alignment horizontal="center"/>
    </xf>
    <xf numFmtId="0" fontId="9" fillId="0" borderId="86" xfId="0" applyFont="1" applyFill="1" applyBorder="1" applyAlignment="1">
      <alignment horizontal="left"/>
    </xf>
    <xf numFmtId="0" fontId="44" fillId="0" borderId="27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27" fillId="0" borderId="51" xfId="0" applyFont="1" applyBorder="1" applyAlignment="1">
      <alignment horizontal="center" wrapText="1"/>
    </xf>
    <xf numFmtId="42" fontId="9" fillId="0" borderId="34" xfId="0" applyNumberFormat="1" applyFont="1" applyBorder="1"/>
    <xf numFmtId="42" fontId="9" fillId="0" borderId="96" xfId="1" applyNumberFormat="1" applyFont="1" applyBorder="1"/>
    <xf numFmtId="0" fontId="27" fillId="0" borderId="53" xfId="0" applyFont="1" applyBorder="1" applyAlignment="1">
      <alignment horizontal="center" wrapText="1"/>
    </xf>
    <xf numFmtId="42" fontId="9" fillId="0" borderId="36" xfId="0" applyNumberFormat="1" applyFont="1" applyBorder="1" applyAlignment="1">
      <alignment horizontal="center" wrapText="1"/>
    </xf>
    <xf numFmtId="42" fontId="9" fillId="0" borderId="32" xfId="1" applyNumberFormat="1" applyFont="1" applyBorder="1"/>
    <xf numFmtId="42" fontId="9" fillId="0" borderId="97" xfId="1" applyNumberFormat="1" applyFont="1" applyFill="1" applyBorder="1"/>
    <xf numFmtId="42" fontId="9" fillId="0" borderId="98" xfId="0" applyNumberFormat="1" applyFont="1" applyBorder="1"/>
    <xf numFmtId="42" fontId="9" fillId="0" borderId="36" xfId="0" applyNumberFormat="1" applyFont="1" applyBorder="1"/>
    <xf numFmtId="42" fontId="9" fillId="0" borderId="33" xfId="0" applyNumberFormat="1" applyFont="1" applyBorder="1"/>
    <xf numFmtId="42" fontId="9" fillId="0" borderId="99" xfId="1" quotePrefix="1" applyNumberFormat="1" applyFont="1" applyFill="1" applyBorder="1"/>
    <xf numFmtId="42" fontId="9" fillId="0" borderId="32" xfId="1" quotePrefix="1" applyNumberFormat="1" applyFont="1" applyFill="1" applyBorder="1"/>
    <xf numFmtId="42" fontId="9" fillId="0" borderId="33" xfId="1" applyNumberFormat="1" applyFont="1" applyBorder="1"/>
    <xf numFmtId="42" fontId="9" fillId="0" borderId="36" xfId="1" applyNumberFormat="1" applyFont="1" applyBorder="1"/>
    <xf numFmtId="42" fontId="9" fillId="0" borderId="32" xfId="1" applyNumberFormat="1" applyFont="1" applyFill="1" applyBorder="1" applyAlignment="1">
      <alignment horizontal="right"/>
    </xf>
    <xf numFmtId="42" fontId="9" fillId="0" borderId="32" xfId="1" applyNumberFormat="1" applyFont="1" applyFill="1" applyBorder="1"/>
    <xf numFmtId="42" fontId="9" fillId="0" borderId="33" xfId="1" applyNumberFormat="1" applyFont="1" applyFill="1" applyBorder="1"/>
    <xf numFmtId="42" fontId="9" fillId="0" borderId="36" xfId="1" applyNumberFormat="1" applyFont="1" applyFill="1" applyBorder="1"/>
    <xf numFmtId="42" fontId="9" fillId="0" borderId="98" xfId="1" applyNumberFormat="1" applyFont="1" applyFill="1" applyBorder="1"/>
    <xf numFmtId="42" fontId="9" fillId="0" borderId="46" xfId="1" applyNumberFormat="1" applyFont="1" applyFill="1" applyBorder="1"/>
    <xf numFmtId="42" fontId="9" fillId="0" borderId="100" xfId="1" applyNumberFormat="1" applyFont="1" applyBorder="1"/>
    <xf numFmtId="0" fontId="27" fillId="0" borderId="13" xfId="0" applyFont="1" applyBorder="1" applyAlignment="1">
      <alignment horizontal="center" wrapText="1"/>
    </xf>
    <xf numFmtId="44" fontId="9" fillId="0" borderId="13" xfId="0" applyNumberFormat="1" applyFont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42" fontId="9" fillId="0" borderId="13" xfId="0" applyNumberFormat="1" applyFont="1" applyBorder="1"/>
    <xf numFmtId="0" fontId="25" fillId="0" borderId="13" xfId="0" applyFont="1" applyBorder="1" applyAlignment="1">
      <alignment horizontal="left" vertical="center"/>
    </xf>
    <xf numFmtId="44" fontId="9" fillId="0" borderId="13" xfId="0" applyNumberFormat="1" applyFont="1" applyFill="1" applyBorder="1" applyAlignment="1">
      <alignment horizontal="left"/>
    </xf>
    <xf numFmtId="44" fontId="9" fillId="0" borderId="13" xfId="0" applyNumberFormat="1" applyFont="1" applyFill="1" applyBorder="1" applyAlignment="1"/>
    <xf numFmtId="42" fontId="9" fillId="0" borderId="13" xfId="1" applyNumberFormat="1" applyFont="1" applyBorder="1"/>
    <xf numFmtId="44" fontId="23" fillId="0" borderId="16" xfId="0" applyNumberFormat="1" applyFont="1" applyBorder="1" applyAlignment="1">
      <alignment horizontal="center"/>
    </xf>
    <xf numFmtId="8" fontId="9" fillId="0" borderId="38" xfId="0" applyNumberFormat="1" applyFont="1" applyBorder="1"/>
    <xf numFmtId="8" fontId="11" fillId="0" borderId="38" xfId="0" applyNumberFormat="1" applyFont="1" applyBorder="1"/>
    <xf numFmtId="0" fontId="9" fillId="2" borderId="3" xfId="0" applyFont="1" applyFill="1" applyBorder="1" applyAlignment="1">
      <alignment horizontal="left"/>
    </xf>
    <xf numFmtId="42" fontId="9" fillId="2" borderId="3" xfId="1" applyNumberFormat="1" applyFont="1" applyFill="1" applyBorder="1" applyAlignment="1">
      <alignment horizontal="center"/>
    </xf>
    <xf numFmtId="42" fontId="9" fillId="2" borderId="3" xfId="1" applyNumberFormat="1" applyFont="1" applyFill="1" applyBorder="1" applyAlignment="1">
      <alignment horizontal="left"/>
    </xf>
    <xf numFmtId="42" fontId="9" fillId="2" borderId="16" xfId="0" applyNumberFormat="1" applyFont="1" applyFill="1" applyBorder="1"/>
    <xf numFmtId="0" fontId="18" fillId="3" borderId="30" xfId="0" applyFont="1" applyFill="1" applyBorder="1" applyAlignment="1">
      <alignment horizontal="left"/>
    </xf>
    <xf numFmtId="0" fontId="18" fillId="3" borderId="36" xfId="1" applyNumberFormat="1" applyFont="1" applyFill="1" applyBorder="1" applyAlignment="1">
      <alignment horizontal="center"/>
    </xf>
    <xf numFmtId="44" fontId="12" fillId="3" borderId="35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2" xfId="0" applyFont="1" applyBorder="1"/>
    <xf numFmtId="0" fontId="18" fillId="0" borderId="2" xfId="1" applyNumberFormat="1" applyFont="1" applyBorder="1" applyAlignment="1">
      <alignment horizontal="center"/>
    </xf>
    <xf numFmtId="0" fontId="2" fillId="0" borderId="0" xfId="0" applyFont="1" applyBorder="1"/>
    <xf numFmtId="0" fontId="30" fillId="0" borderId="1" xfId="0" applyFont="1" applyBorder="1" applyAlignment="1">
      <alignment horizontal="center"/>
    </xf>
    <xf numFmtId="44" fontId="12" fillId="0" borderId="32" xfId="0" applyNumberFormat="1" applyFont="1" applyBorder="1"/>
    <xf numFmtId="0" fontId="17" fillId="0" borderId="0" xfId="0" applyFont="1" applyBorder="1"/>
    <xf numFmtId="44" fontId="12" fillId="0" borderId="33" xfId="0" applyNumberFormat="1" applyFont="1" applyBorder="1"/>
    <xf numFmtId="44" fontId="12" fillId="0" borderId="15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12" fillId="0" borderId="45" xfId="0" applyFont="1" applyBorder="1" applyAlignment="1"/>
    <xf numFmtId="44" fontId="12" fillId="0" borderId="46" xfId="1" applyFont="1" applyBorder="1"/>
    <xf numFmtId="0" fontId="12" fillId="0" borderId="56" xfId="0" applyFont="1" applyBorder="1" applyAlignment="1"/>
    <xf numFmtId="44" fontId="12" fillId="0" borderId="101" xfId="1" applyFont="1" applyBorder="1"/>
    <xf numFmtId="0" fontId="12" fillId="0" borderId="47" xfId="0" applyFont="1" applyBorder="1" applyAlignment="1"/>
    <xf numFmtId="44" fontId="12" fillId="0" borderId="49" xfId="1" applyFont="1" applyBorder="1"/>
    <xf numFmtId="0" fontId="12" fillId="0" borderId="51" xfId="0" applyFont="1" applyBorder="1" applyAlignment="1"/>
    <xf numFmtId="44" fontId="12" fillId="0" borderId="53" xfId="1" applyFont="1" applyBorder="1"/>
    <xf numFmtId="0" fontId="3" fillId="0" borderId="0" xfId="0" applyFont="1" applyBorder="1" applyAlignment="1"/>
    <xf numFmtId="0" fontId="12" fillId="0" borderId="60" xfId="0" applyFont="1" applyBorder="1" applyAlignment="1"/>
    <xf numFmtId="0" fontId="12" fillId="0" borderId="102" xfId="0" applyFont="1" applyBorder="1" applyAlignment="1"/>
    <xf numFmtId="0" fontId="18" fillId="0" borderId="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36" xfId="0" applyFont="1" applyFill="1" applyBorder="1"/>
    <xf numFmtId="0" fontId="3" fillId="0" borderId="32" xfId="0" applyFont="1" applyBorder="1"/>
    <xf numFmtId="0" fontId="2" fillId="0" borderId="32" xfId="0" applyFont="1" applyBorder="1" applyAlignment="1">
      <alignment horizontal="center" vertical="center"/>
    </xf>
    <xf numFmtId="44" fontId="12" fillId="0" borderId="103" xfId="0" applyNumberFormat="1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8" fillId="3" borderId="34" xfId="0" applyFont="1" applyFill="1" applyBorder="1"/>
    <xf numFmtId="0" fontId="18" fillId="3" borderId="26" xfId="0" applyFont="1" applyFill="1" applyBorder="1"/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8" fillId="0" borderId="16" xfId="0" applyNumberFormat="1" applyFont="1" applyBorder="1" applyAlignment="1">
      <alignment horizontal="center"/>
    </xf>
    <xf numFmtId="44" fontId="12" fillId="0" borderId="101" xfId="0" applyNumberFormat="1" applyFont="1" applyBorder="1"/>
    <xf numFmtId="44" fontId="12" fillId="0" borderId="104" xfId="0" applyNumberFormat="1" applyFont="1" applyFill="1" applyBorder="1"/>
    <xf numFmtId="0" fontId="12" fillId="0" borderId="4" xfId="0" applyFont="1" applyFill="1" applyBorder="1" applyAlignment="1">
      <alignment horizontal="right"/>
    </xf>
    <xf numFmtId="44" fontId="12" fillId="0" borderId="105" xfId="0" applyNumberFormat="1" applyFont="1" applyFill="1" applyBorder="1"/>
    <xf numFmtId="0" fontId="18" fillId="0" borderId="0" xfId="0" applyFont="1" applyFill="1" applyBorder="1"/>
    <xf numFmtId="44" fontId="18" fillId="0" borderId="0" xfId="0" applyNumberFormat="1" applyFont="1" applyFill="1" applyBorder="1"/>
    <xf numFmtId="8" fontId="12" fillId="0" borderId="0" xfId="0" applyNumberFormat="1" applyFont="1"/>
    <xf numFmtId="8" fontId="3" fillId="0" borderId="0" xfId="0" applyNumberFormat="1" applyFont="1"/>
    <xf numFmtId="44" fontId="9" fillId="0" borderId="0" xfId="1" applyFont="1" applyBorder="1" applyAlignment="1">
      <alignment horizontal="center"/>
    </xf>
    <xf numFmtId="44" fontId="9" fillId="0" borderId="0" xfId="1" applyFont="1" applyBorder="1"/>
    <xf numFmtId="0" fontId="3" fillId="0" borderId="0" xfId="0" applyFont="1" applyBorder="1" applyAlignment="1">
      <alignment horizontal="left"/>
    </xf>
    <xf numFmtId="0" fontId="19" fillId="3" borderId="34" xfId="0" applyFont="1" applyFill="1" applyBorder="1" applyAlignment="1">
      <alignment horizontal="left"/>
    </xf>
    <xf numFmtId="44" fontId="21" fillId="0" borderId="16" xfId="0" applyNumberFormat="1" applyFont="1" applyBorder="1" applyAlignment="1">
      <alignment horizontal="center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0" fontId="18" fillId="3" borderId="34" xfId="0" applyFont="1" applyFill="1" applyBorder="1" applyAlignment="1">
      <alignment horizontal="left"/>
    </xf>
    <xf numFmtId="44" fontId="18" fillId="3" borderId="26" xfId="1" applyFont="1" applyFill="1" applyBorder="1"/>
    <xf numFmtId="8" fontId="30" fillId="0" borderId="16" xfId="0" applyNumberFormat="1" applyFont="1" applyBorder="1"/>
    <xf numFmtId="0" fontId="45" fillId="0" borderId="20" xfId="0" applyFont="1" applyBorder="1" applyAlignment="1">
      <alignment horizontal="left"/>
    </xf>
    <xf numFmtId="0" fontId="12" fillId="0" borderId="20" xfId="0" applyFont="1" applyBorder="1" applyAlignment="1">
      <alignment horizontal="left" vertical="center"/>
    </xf>
    <xf numFmtId="8" fontId="12" fillId="0" borderId="19" xfId="0" applyNumberFormat="1" applyFont="1" applyBorder="1" applyAlignment="1">
      <alignment vertical="center"/>
    </xf>
    <xf numFmtId="8" fontId="12" fillId="0" borderId="21" xfId="0" applyNumberFormat="1" applyFont="1" applyBorder="1"/>
    <xf numFmtId="8" fontId="12" fillId="0" borderId="0" xfId="1" applyNumberFormat="1" applyFont="1" applyBorder="1" applyAlignment="1">
      <alignment horizontal="center"/>
    </xf>
    <xf numFmtId="44" fontId="12" fillId="0" borderId="2" xfId="0" applyNumberFormat="1" applyFont="1" applyBorder="1" applyAlignment="1">
      <alignment horizontal="center"/>
    </xf>
    <xf numFmtId="44" fontId="12" fillId="0" borderId="3" xfId="1" applyFont="1" applyBorder="1" applyAlignment="1">
      <alignment horizontal="left"/>
    </xf>
    <xf numFmtId="0" fontId="12" fillId="0" borderId="104" xfId="0" applyFont="1" applyBorder="1"/>
    <xf numFmtId="44" fontId="46" fillId="0" borderId="16" xfId="1" applyFont="1" applyBorder="1" applyAlignment="1">
      <alignment horizontal="center"/>
    </xf>
    <xf numFmtId="44" fontId="46" fillId="0" borderId="16" xfId="1" applyFont="1" applyBorder="1"/>
    <xf numFmtId="44" fontId="46" fillId="0" borderId="16" xfId="0" applyNumberFormat="1" applyFont="1" applyBorder="1" applyAlignment="1">
      <alignment horizontal="center"/>
    </xf>
    <xf numFmtId="44" fontId="46" fillId="0" borderId="16" xfId="1" applyFont="1" applyBorder="1" applyAlignment="1">
      <alignment horizontal="left"/>
    </xf>
    <xf numFmtId="44" fontId="9" fillId="0" borderId="16" xfId="1" applyFont="1" applyBorder="1" applyAlignment="1">
      <alignment horizontal="center"/>
    </xf>
    <xf numFmtId="44" fontId="9" fillId="0" borderId="104" xfId="1" applyFont="1" applyBorder="1" applyAlignment="1">
      <alignment horizontal="center"/>
    </xf>
    <xf numFmtId="44" fontId="9" fillId="0" borderId="104" xfId="1" applyFont="1" applyBorder="1" applyAlignment="1">
      <alignment horizontal="left"/>
    </xf>
    <xf numFmtId="0" fontId="9" fillId="0" borderId="104" xfId="0" applyFont="1" applyBorder="1"/>
    <xf numFmtId="0" fontId="18" fillId="3" borderId="26" xfId="1" applyNumberFormat="1" applyFont="1" applyFill="1" applyBorder="1" applyAlignment="1">
      <alignment horizontal="center"/>
    </xf>
    <xf numFmtId="0" fontId="47" fillId="0" borderId="20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19" fillId="3" borderId="30" xfId="1" applyNumberFormat="1" applyFont="1" applyFill="1" applyBorder="1" applyAlignment="1">
      <alignment horizontal="center"/>
    </xf>
    <xf numFmtId="44" fontId="19" fillId="3" borderId="35" xfId="1" applyFont="1" applyFill="1" applyBorder="1"/>
    <xf numFmtId="0" fontId="15" fillId="3" borderId="30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44" fontId="12" fillId="0" borderId="2" xfId="1" applyFont="1" applyBorder="1"/>
    <xf numFmtId="0" fontId="15" fillId="0" borderId="2" xfId="0" applyFont="1" applyBorder="1" applyAlignment="1">
      <alignment horizontal="center"/>
    </xf>
    <xf numFmtId="44" fontId="30" fillId="0" borderId="1" xfId="1" applyFont="1" applyBorder="1" applyAlignment="1">
      <alignment horizontal="center"/>
    </xf>
    <xf numFmtId="0" fontId="12" fillId="3" borderId="26" xfId="1" applyNumberFormat="1" applyFont="1" applyFill="1" applyBorder="1" applyAlignment="1">
      <alignment horizontal="center"/>
    </xf>
    <xf numFmtId="0" fontId="12" fillId="0" borderId="20" xfId="0" applyFont="1" applyBorder="1" applyAlignment="1">
      <alignment vertical="center" wrapText="1"/>
    </xf>
    <xf numFmtId="0" fontId="12" fillId="0" borderId="23" xfId="0" applyFont="1" applyBorder="1"/>
    <xf numFmtId="44" fontId="12" fillId="0" borderId="0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8" fillId="3" borderId="26" xfId="0" applyFont="1" applyFill="1" applyBorder="1" applyAlignment="1">
      <alignment horizontal="center"/>
    </xf>
    <xf numFmtId="44" fontId="18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Border="1" applyAlignment="1"/>
    <xf numFmtId="0" fontId="18" fillId="3" borderId="31" xfId="0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left"/>
    </xf>
    <xf numFmtId="44" fontId="30" fillId="0" borderId="16" xfId="1" applyFont="1" applyBorder="1" applyAlignment="1"/>
    <xf numFmtId="0" fontId="31" fillId="0" borderId="0" xfId="0" applyFont="1" applyBorder="1"/>
    <xf numFmtId="0" fontId="12" fillId="0" borderId="102" xfId="0" applyFont="1" applyBorder="1" applyAlignment="1">
      <alignment horizontal="center"/>
    </xf>
    <xf numFmtId="44" fontId="12" fillId="0" borderId="102" xfId="1" applyNumberFormat="1" applyFont="1" applyBorder="1" applyAlignment="1">
      <alignment horizontal="center"/>
    </xf>
    <xf numFmtId="0" fontId="12" fillId="0" borderId="3" xfId="0" applyFont="1" applyBorder="1"/>
    <xf numFmtId="0" fontId="12" fillId="0" borderId="2" xfId="0" applyFont="1" applyBorder="1"/>
    <xf numFmtId="44" fontId="30" fillId="0" borderId="16" xfId="1" applyFont="1" applyBorder="1"/>
    <xf numFmtId="0" fontId="12" fillId="0" borderId="67" xfId="0" applyFont="1" applyBorder="1"/>
    <xf numFmtId="44" fontId="12" fillId="0" borderId="21" xfId="1" applyFont="1" applyFill="1" applyBorder="1" applyAlignment="1">
      <alignment horizontal="left"/>
    </xf>
    <xf numFmtId="44" fontId="12" fillId="0" borderId="21" xfId="1" applyFont="1" applyBorder="1" applyAlignment="1">
      <alignment horizontal="left"/>
    </xf>
    <xf numFmtId="0" fontId="18" fillId="3" borderId="26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16" xfId="0" applyFont="1" applyFill="1" applyBorder="1" applyAlignment="1">
      <alignment horizontal="center"/>
    </xf>
    <xf numFmtId="44" fontId="9" fillId="0" borderId="16" xfId="1" applyFont="1" applyFill="1" applyBorder="1"/>
    <xf numFmtId="44" fontId="9" fillId="0" borderId="16" xfId="1" applyFont="1" applyFill="1" applyBorder="1" applyAlignment="1">
      <alignment horizontal="center" vertical="center"/>
    </xf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46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8" fontId="18" fillId="0" borderId="16" xfId="0" applyNumberFormat="1" applyFont="1" applyBorder="1"/>
    <xf numFmtId="44" fontId="12" fillId="2" borderId="16" xfId="1" applyNumberFormat="1" applyFont="1" applyFill="1" applyBorder="1"/>
    <xf numFmtId="44" fontId="12" fillId="2" borderId="16" xfId="0" applyNumberFormat="1" applyFont="1" applyFill="1" applyBorder="1"/>
    <xf numFmtId="0" fontId="12" fillId="2" borderId="16" xfId="0" applyFont="1" applyFill="1" applyBorder="1"/>
    <xf numFmtId="44" fontId="12" fillId="2" borderId="16" xfId="0" applyNumberFormat="1" applyFont="1" applyFill="1" applyBorder="1" applyAlignment="1">
      <alignment horizontal="center" vertical="center"/>
    </xf>
    <xf numFmtId="44" fontId="50" fillId="2" borderId="16" xfId="0" applyNumberFormat="1" applyFont="1" applyFill="1" applyBorder="1"/>
    <xf numFmtId="44" fontId="8" fillId="2" borderId="91" xfId="0" applyNumberFormat="1" applyFont="1" applyFill="1" applyBorder="1" applyAlignment="1">
      <alignment horizontal="center"/>
    </xf>
    <xf numFmtId="44" fontId="12" fillId="0" borderId="16" xfId="1" applyFont="1" applyFill="1" applyBorder="1" applyAlignment="1">
      <alignment horizontal="center"/>
    </xf>
    <xf numFmtId="44" fontId="33" fillId="0" borderId="16" xfId="1" applyFont="1" applyBorder="1" applyAlignment="1">
      <alignment horizontal="center"/>
    </xf>
    <xf numFmtId="44" fontId="33" fillId="0" borderId="16" xfId="1" applyFont="1" applyBorder="1"/>
    <xf numFmtId="44" fontId="33" fillId="0" borderId="19" xfId="1" applyFont="1" applyBorder="1" applyAlignment="1">
      <alignment horizontal="center"/>
    </xf>
    <xf numFmtId="44" fontId="33" fillId="0" borderId="19" xfId="1" applyFont="1" applyBorder="1"/>
    <xf numFmtId="0" fontId="12" fillId="0" borderId="16" xfId="0" applyFont="1" applyFill="1" applyBorder="1" applyAlignment="1"/>
    <xf numFmtId="44" fontId="12" fillId="0" borderId="16" xfId="1" applyFont="1" applyFill="1" applyBorder="1" applyAlignment="1">
      <alignment horizontal="left"/>
    </xf>
    <xf numFmtId="0" fontId="31" fillId="0" borderId="16" xfId="0" applyFont="1" applyBorder="1"/>
    <xf numFmtId="44" fontId="12" fillId="0" borderId="19" xfId="1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44" fontId="12" fillId="2" borderId="16" xfId="1" applyFont="1" applyFill="1" applyBorder="1"/>
    <xf numFmtId="0" fontId="51" fillId="0" borderId="0" xfId="0" applyFont="1" applyBorder="1"/>
    <xf numFmtId="0" fontId="12" fillId="0" borderId="0" xfId="0" applyFont="1" applyFill="1" applyBorder="1" applyAlignment="1">
      <alignment horizontal="left"/>
    </xf>
    <xf numFmtId="0" fontId="23" fillId="0" borderId="0" xfId="0" applyFont="1" applyBorder="1"/>
    <xf numFmtId="44" fontId="48" fillId="0" borderId="16" xfId="1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44" fontId="18" fillId="0" borderId="16" xfId="1" applyFont="1" applyBorder="1" applyAlignment="1">
      <alignment horizontal="center"/>
    </xf>
    <xf numFmtId="44" fontId="18" fillId="0" borderId="16" xfId="1" applyFont="1" applyBorder="1"/>
    <xf numFmtId="44" fontId="18" fillId="0" borderId="19" xfId="1" applyFont="1" applyBorder="1" applyAlignment="1">
      <alignment horizontal="center"/>
    </xf>
    <xf numFmtId="0" fontId="52" fillId="0" borderId="0" xfId="0" applyFont="1" applyBorder="1" applyAlignment="1">
      <alignment horizontal="left"/>
    </xf>
    <xf numFmtId="44" fontId="18" fillId="0" borderId="16" xfId="1" applyNumberFormat="1" applyFont="1" applyBorder="1"/>
    <xf numFmtId="44" fontId="12" fillId="0" borderId="19" xfId="1" applyNumberFormat="1" applyFont="1" applyBorder="1" applyAlignment="1">
      <alignment horizontal="left"/>
    </xf>
    <xf numFmtId="0" fontId="18" fillId="0" borderId="20" xfId="1" applyNumberFormat="1" applyFont="1" applyBorder="1" applyAlignment="1">
      <alignment horizontal="center"/>
    </xf>
    <xf numFmtId="44" fontId="12" fillId="0" borderId="20" xfId="1" applyFont="1" applyBorder="1"/>
    <xf numFmtId="44" fontId="12" fillId="0" borderId="20" xfId="1" applyFont="1" applyBorder="1" applyAlignment="1">
      <alignment horizontal="left"/>
    </xf>
    <xf numFmtId="44" fontId="12" fillId="0" borderId="22" xfId="1" applyFont="1" applyBorder="1"/>
    <xf numFmtId="44" fontId="12" fillId="0" borderId="104" xfId="1" applyNumberFormat="1" applyFont="1" applyBorder="1"/>
    <xf numFmtId="49" fontId="18" fillId="3" borderId="26" xfId="1" applyNumberFormat="1" applyFont="1" applyFill="1" applyBorder="1" applyAlignment="1">
      <alignment horizontal="center"/>
    </xf>
    <xf numFmtId="164" fontId="31" fillId="0" borderId="16" xfId="0" applyNumberFormat="1" applyFont="1" applyBorder="1"/>
    <xf numFmtId="0" fontId="46" fillId="0" borderId="16" xfId="1" applyNumberFormat="1" applyFont="1" applyBorder="1" applyAlignment="1">
      <alignment horizontal="center"/>
    </xf>
    <xf numFmtId="164" fontId="46" fillId="0" borderId="16" xfId="0" applyNumberFormat="1" applyFont="1" applyBorder="1"/>
    <xf numFmtId="44" fontId="46" fillId="0" borderId="16" xfId="1" applyNumberFormat="1" applyFont="1" applyBorder="1" applyAlignment="1">
      <alignment horizontal="center"/>
    </xf>
    <xf numFmtId="44" fontId="46" fillId="0" borderId="16" xfId="1" applyNumberFormat="1" applyFont="1" applyBorder="1"/>
    <xf numFmtId="164" fontId="9" fillId="0" borderId="16" xfId="0" applyNumberFormat="1" applyFont="1" applyBorder="1"/>
    <xf numFmtId="44" fontId="9" fillId="0" borderId="50" xfId="1" applyFont="1" applyBorder="1" applyAlignment="1">
      <alignment horizontal="center"/>
    </xf>
    <xf numFmtId="0" fontId="48" fillId="0" borderId="16" xfId="1" applyNumberFormat="1" applyFont="1" applyBorder="1" applyAlignment="1">
      <alignment horizontal="center"/>
    </xf>
    <xf numFmtId="0" fontId="53" fillId="5" borderId="60" xfId="0" applyFont="1" applyFill="1" applyBorder="1" applyAlignment="1">
      <alignment horizontal="center" wrapText="1"/>
    </xf>
    <xf numFmtId="44" fontId="23" fillId="0" borderId="32" xfId="0" applyNumberFormat="1" applyFont="1" applyBorder="1"/>
    <xf numFmtId="44" fontId="23" fillId="0" borderId="2" xfId="1" applyFont="1" applyBorder="1" applyAlignment="1">
      <alignment horizontal="center"/>
    </xf>
    <xf numFmtId="0" fontId="3" fillId="0" borderId="20" xfId="0" applyFont="1" applyBorder="1"/>
    <xf numFmtId="0" fontId="23" fillId="0" borderId="20" xfId="0" applyFont="1" applyFill="1" applyBorder="1"/>
    <xf numFmtId="44" fontId="23" fillId="0" borderId="16" xfId="0" applyNumberFormat="1" applyFont="1" applyFill="1" applyBorder="1"/>
    <xf numFmtId="0" fontId="54" fillId="0" borderId="1" xfId="0" applyFont="1" applyBorder="1" applyAlignment="1">
      <alignment horizontal="left"/>
    </xf>
    <xf numFmtId="44" fontId="54" fillId="0" borderId="16" xfId="0" applyNumberFormat="1" applyFont="1" applyBorder="1" applyAlignment="1">
      <alignment horizontal="center"/>
    </xf>
    <xf numFmtId="0" fontId="12" fillId="0" borderId="16" xfId="0" applyFont="1" applyBorder="1" applyAlignment="1">
      <alignment vertical="center" wrapText="1"/>
    </xf>
    <xf numFmtId="0" fontId="12" fillId="0" borderId="19" xfId="0" applyFont="1" applyBorder="1" applyAlignment="1">
      <alignment horizontal="right"/>
    </xf>
    <xf numFmtId="0" fontId="23" fillId="0" borderId="20" xfId="0" applyFont="1" applyFill="1" applyBorder="1" applyAlignment="1">
      <alignment horizontal="left"/>
    </xf>
    <xf numFmtId="44" fontId="23" fillId="0" borderId="16" xfId="0" applyNumberFormat="1" applyFont="1" applyFill="1" applyBorder="1" applyAlignment="1">
      <alignment horizontal="center"/>
    </xf>
    <xf numFmtId="0" fontId="12" fillId="0" borderId="1" xfId="0" applyFont="1" applyFill="1" applyBorder="1"/>
    <xf numFmtId="44" fontId="12" fillId="0" borderId="3" xfId="1" applyNumberFormat="1" applyFont="1" applyFill="1" applyBorder="1"/>
    <xf numFmtId="0" fontId="12" fillId="0" borderId="85" xfId="0" applyFont="1" applyBorder="1"/>
    <xf numFmtId="44" fontId="12" fillId="0" borderId="86" xfId="0" applyNumberFormat="1" applyFont="1" applyBorder="1"/>
    <xf numFmtId="44" fontId="12" fillId="0" borderId="94" xfId="0" applyNumberFormat="1" applyFont="1" applyBorder="1"/>
    <xf numFmtId="44" fontId="12" fillId="0" borderId="12" xfId="1" applyNumberFormat="1" applyFont="1" applyBorder="1"/>
    <xf numFmtId="0" fontId="12" fillId="0" borderId="50" xfId="0" applyFont="1" applyBorder="1" applyAlignment="1">
      <alignment horizontal="left"/>
    </xf>
    <xf numFmtId="44" fontId="12" fillId="0" borderId="50" xfId="1" applyNumberFormat="1" applyFont="1" applyBorder="1" applyAlignment="1">
      <alignment horizontal="center"/>
    </xf>
    <xf numFmtId="44" fontId="12" fillId="0" borderId="50" xfId="1" applyNumberFormat="1" applyFont="1" applyBorder="1"/>
    <xf numFmtId="44" fontId="23" fillId="0" borderId="16" xfId="1" applyFont="1" applyBorder="1" applyAlignment="1">
      <alignment horizontal="left"/>
    </xf>
    <xf numFmtId="44" fontId="23" fillId="0" borderId="16" xfId="0" applyNumberFormat="1" applyFont="1" applyBorder="1"/>
    <xf numFmtId="0" fontId="23" fillId="0" borderId="16" xfId="0" applyFont="1" applyBorder="1" applyAlignment="1">
      <alignment horizontal="left" vertical="center"/>
    </xf>
    <xf numFmtId="44" fontId="23" fillId="0" borderId="16" xfId="0" applyNumberFormat="1" applyFont="1" applyBorder="1" applyAlignment="1">
      <alignment horizontal="center" vertical="center"/>
    </xf>
    <xf numFmtId="0" fontId="46" fillId="0" borderId="16" xfId="0" applyFont="1" applyFill="1" applyBorder="1" applyAlignment="1">
      <alignment horizontal="center"/>
    </xf>
    <xf numFmtId="0" fontId="18" fillId="0" borderId="19" xfId="0" applyFont="1" applyFill="1" applyBorder="1"/>
    <xf numFmtId="44" fontId="56" fillId="0" borderId="16" xfId="1" applyFont="1" applyBorder="1" applyAlignment="1">
      <alignment horizontal="center"/>
    </xf>
    <xf numFmtId="0" fontId="56" fillId="0" borderId="16" xfId="1" applyNumberFormat="1" applyFont="1" applyBorder="1" applyAlignment="1">
      <alignment horizontal="center"/>
    </xf>
    <xf numFmtId="44" fontId="23" fillId="0" borderId="16" xfId="1" applyNumberFormat="1" applyFont="1" applyBorder="1" applyAlignment="1">
      <alignment horizontal="center"/>
    </xf>
    <xf numFmtId="44" fontId="23" fillId="0" borderId="16" xfId="1" applyFont="1" applyBorder="1"/>
    <xf numFmtId="44" fontId="12" fillId="2" borderId="32" xfId="0" applyNumberFormat="1" applyFont="1" applyFill="1" applyBorder="1" applyAlignment="1">
      <alignment horizontal="center" vertical="center"/>
    </xf>
    <xf numFmtId="44" fontId="12" fillId="0" borderId="44" xfId="0" applyNumberFormat="1" applyFont="1" applyBorder="1" applyAlignment="1">
      <alignment horizontal="center" vertical="center"/>
    </xf>
    <xf numFmtId="0" fontId="18" fillId="0" borderId="19" xfId="1" applyNumberFormat="1" applyFont="1" applyBorder="1" applyAlignment="1">
      <alignment horizontal="center"/>
    </xf>
    <xf numFmtId="0" fontId="23" fillId="0" borderId="19" xfId="1" applyNumberFormat="1" applyFont="1" applyBorder="1" applyAlignment="1">
      <alignment horizontal="center"/>
    </xf>
    <xf numFmtId="44" fontId="23" fillId="2" borderId="19" xfId="0" applyNumberFormat="1" applyFont="1" applyFill="1" applyBorder="1"/>
    <xf numFmtId="44" fontId="23" fillId="0" borderId="19" xfId="0" applyNumberFormat="1" applyFont="1" applyBorder="1" applyAlignment="1">
      <alignment horizontal="center" vertical="center"/>
    </xf>
    <xf numFmtId="0" fontId="9" fillId="2" borderId="3" xfId="0" applyFont="1" applyFill="1" applyBorder="1"/>
    <xf numFmtId="8" fontId="9" fillId="2" borderId="3" xfId="0" applyNumberFormat="1" applyFont="1" applyFill="1" applyBorder="1"/>
    <xf numFmtId="9" fontId="9" fillId="2" borderId="3" xfId="0" applyNumberFormat="1" applyFont="1" applyFill="1" applyBorder="1"/>
    <xf numFmtId="44" fontId="23" fillId="0" borderId="16" xfId="1" applyNumberFormat="1" applyFont="1" applyBorder="1"/>
    <xf numFmtId="0" fontId="32" fillId="0" borderId="44" xfId="0" applyFont="1" applyBorder="1" applyAlignment="1">
      <alignment horizontal="center"/>
    </xf>
    <xf numFmtId="44" fontId="32" fillId="0" borderId="16" xfId="1" applyNumberFormat="1" applyFont="1" applyBorder="1" applyAlignment="1">
      <alignment horizontal="left"/>
    </xf>
    <xf numFmtId="44" fontId="12" fillId="2" borderId="19" xfId="0" applyNumberFormat="1" applyFont="1" applyFill="1" applyBorder="1" applyAlignment="1">
      <alignment horizontal="center"/>
    </xf>
    <xf numFmtId="44" fontId="12" fillId="2" borderId="19" xfId="1" applyNumberFormat="1" applyFont="1" applyFill="1" applyBorder="1" applyAlignment="1">
      <alignment horizontal="center"/>
    </xf>
    <xf numFmtId="0" fontId="12" fillId="0" borderId="102" xfId="0" applyFont="1" applyBorder="1"/>
    <xf numFmtId="44" fontId="12" fillId="0" borderId="102" xfId="0" applyNumberFormat="1" applyFont="1" applyBorder="1" applyAlignment="1">
      <alignment horizontal="center"/>
    </xf>
    <xf numFmtId="44" fontId="12" fillId="0" borderId="19" xfId="1" applyNumberFormat="1" applyFont="1" applyFill="1" applyBorder="1" applyAlignment="1">
      <alignment vertical="top"/>
    </xf>
    <xf numFmtId="44" fontId="12" fillId="0" borderId="19" xfId="1" applyNumberFormat="1" applyFont="1" applyFill="1" applyBorder="1"/>
    <xf numFmtId="44" fontId="30" fillId="0" borderId="16" xfId="0" applyNumberFormat="1" applyFont="1" applyBorder="1" applyAlignment="1">
      <alignment horizontal="center"/>
    </xf>
    <xf numFmtId="44" fontId="31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44" fontId="57" fillId="0" borderId="16" xfId="1" applyNumberFormat="1" applyFont="1" applyBorder="1" applyAlignment="1">
      <alignment horizontal="center"/>
    </xf>
    <xf numFmtId="44" fontId="57" fillId="0" borderId="16" xfId="1" applyNumberFormat="1" applyFont="1" applyBorder="1"/>
    <xf numFmtId="44" fontId="18" fillId="0" borderId="19" xfId="1" applyNumberFormat="1" applyFont="1" applyBorder="1" applyAlignment="1">
      <alignment horizontal="center"/>
    </xf>
    <xf numFmtId="44" fontId="18" fillId="0" borderId="19" xfId="1" applyNumberFormat="1" applyFont="1" applyBorder="1"/>
    <xf numFmtId="0" fontId="23" fillId="2" borderId="16" xfId="0" applyFont="1" applyFill="1" applyBorder="1" applyAlignment="1"/>
    <xf numFmtId="44" fontId="23" fillId="2" borderId="16" xfId="1" applyNumberFormat="1" applyFont="1" applyFill="1" applyBorder="1" applyAlignment="1">
      <alignment horizontal="center"/>
    </xf>
    <xf numFmtId="44" fontId="23" fillId="2" borderId="16" xfId="1" applyNumberFormat="1" applyFont="1" applyFill="1" applyBorder="1" applyAlignment="1">
      <alignment horizontal="left"/>
    </xf>
    <xf numFmtId="44" fontId="23" fillId="2" borderId="16" xfId="0" applyNumberFormat="1" applyFont="1" applyFill="1" applyBorder="1" applyAlignment="1">
      <alignment horizontal="center"/>
    </xf>
    <xf numFmtId="44" fontId="23" fillId="0" borderId="16" xfId="1" applyNumberFormat="1" applyFont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44" fontId="12" fillId="0" borderId="20" xfId="0" applyNumberFormat="1" applyFont="1" applyBorder="1"/>
    <xf numFmtId="44" fontId="17" fillId="0" borderId="32" xfId="0" applyNumberFormat="1" applyFont="1" applyBorder="1"/>
    <xf numFmtId="44" fontId="2" fillId="0" borderId="32" xfId="0" applyNumberFormat="1" applyFont="1" applyBorder="1"/>
    <xf numFmtId="44" fontId="3" fillId="0" borderId="32" xfId="0" applyNumberFormat="1" applyFont="1" applyBorder="1"/>
    <xf numFmtId="44" fontId="3" fillId="0" borderId="33" xfId="0" applyNumberFormat="1" applyFont="1" applyBorder="1"/>
    <xf numFmtId="44" fontId="12" fillId="0" borderId="19" xfId="0" applyNumberFormat="1" applyFont="1" applyBorder="1" applyAlignment="1">
      <alignment horizontal="center" vertical="center"/>
    </xf>
    <xf numFmtId="44" fontId="12" fillId="0" borderId="56" xfId="1" applyFont="1" applyBorder="1" applyAlignment="1">
      <alignment horizontal="center"/>
    </xf>
    <xf numFmtId="44" fontId="12" fillId="0" borderId="44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8" fontId="9" fillId="0" borderId="0" xfId="1" applyNumberFormat="1" applyFont="1" applyBorder="1"/>
    <xf numFmtId="8" fontId="9" fillId="0" borderId="0" xfId="0" applyNumberFormat="1" applyFont="1" applyBorder="1"/>
    <xf numFmtId="0" fontId="14" fillId="0" borderId="0" xfId="0" applyFont="1" applyBorder="1"/>
    <xf numFmtId="4" fontId="9" fillId="0" borderId="0" xfId="0" applyNumberFormat="1" applyFont="1" applyBorder="1"/>
    <xf numFmtId="0" fontId="22" fillId="0" borderId="0" xfId="0" applyFont="1" applyBorder="1" applyAlignment="1">
      <alignment horizontal="left"/>
    </xf>
    <xf numFmtId="44" fontId="22" fillId="0" borderId="0" xfId="1" applyFont="1" applyBorder="1" applyAlignment="1">
      <alignment horizontal="center"/>
    </xf>
    <xf numFmtId="44" fontId="22" fillId="0" borderId="0" xfId="1" applyFont="1" applyBorder="1"/>
    <xf numFmtId="8" fontId="9" fillId="0" borderId="106" xfId="0" applyNumberFormat="1" applyFont="1" applyBorder="1"/>
    <xf numFmtId="8" fontId="11" fillId="0" borderId="0" xfId="1" applyNumberFormat="1" applyFont="1" applyBorder="1" applyAlignment="1">
      <alignment horizontal="left"/>
    </xf>
    <xf numFmtId="8" fontId="11" fillId="0" borderId="0" xfId="1" applyNumberFormat="1" applyFont="1" applyBorder="1"/>
    <xf numFmtId="8" fontId="11" fillId="0" borderId="0" xfId="0" applyNumberFormat="1" applyFont="1" applyBorder="1"/>
    <xf numFmtId="4" fontId="11" fillId="0" borderId="0" xfId="0" applyNumberFormat="1" applyFont="1" applyBorder="1"/>
    <xf numFmtId="44" fontId="11" fillId="0" borderId="0" xfId="1" applyFont="1" applyBorder="1"/>
    <xf numFmtId="44" fontId="58" fillId="0" borderId="0" xfId="1" applyFont="1" applyBorder="1"/>
    <xf numFmtId="0" fontId="11" fillId="0" borderId="0" xfId="0" applyFont="1" applyBorder="1"/>
    <xf numFmtId="8" fontId="21" fillId="0" borderId="0" xfId="1" applyNumberFormat="1" applyFont="1" applyBorder="1"/>
    <xf numFmtId="44" fontId="12" fillId="0" borderId="102" xfId="1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3" xfId="1" applyFont="1" applyBorder="1"/>
    <xf numFmtId="44" fontId="12" fillId="0" borderId="3" xfId="1" applyFont="1" applyBorder="1" applyAlignment="1">
      <alignment horizontal="center"/>
    </xf>
    <xf numFmtId="44" fontId="12" fillId="0" borderId="3" xfId="1" applyFont="1" applyBorder="1"/>
    <xf numFmtId="0" fontId="22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2" fillId="0" borderId="19" xfId="0" applyFont="1" applyBorder="1" applyAlignment="1">
      <alignment horizontal="left" vertical="center"/>
    </xf>
    <xf numFmtId="166" fontId="9" fillId="0" borderId="27" xfId="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wrapText="1"/>
    </xf>
    <xf numFmtId="44" fontId="9" fillId="0" borderId="27" xfId="0" applyNumberFormat="1" applyFont="1" applyBorder="1" applyAlignment="1">
      <alignment wrapText="1"/>
    </xf>
    <xf numFmtId="44" fontId="9" fillId="0" borderId="27" xfId="0" applyNumberFormat="1" applyFont="1" applyBorder="1"/>
    <xf numFmtId="0" fontId="9" fillId="0" borderId="27" xfId="0" applyFont="1" applyBorder="1"/>
    <xf numFmtId="0" fontId="9" fillId="0" borderId="27" xfId="0" applyFont="1" applyBorder="1" applyAlignment="1">
      <alignment horizontal="center"/>
    </xf>
    <xf numFmtId="44" fontId="9" fillId="0" borderId="27" xfId="0" applyNumberFormat="1" applyFont="1" applyFill="1" applyBorder="1"/>
    <xf numFmtId="166" fontId="9" fillId="0" borderId="27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8" fontId="9" fillId="0" borderId="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/>
    </xf>
    <xf numFmtId="8" fontId="9" fillId="0" borderId="8" xfId="0" applyNumberFormat="1" applyFont="1" applyBorder="1" applyAlignment="1">
      <alignment horizontal="center" vertical="center"/>
    </xf>
    <xf numFmtId="8" fontId="9" fillId="0" borderId="107" xfId="0" applyNumberFormat="1" applyFont="1" applyBorder="1" applyAlignment="1">
      <alignment horizontal="center" vertical="center"/>
    </xf>
    <xf numFmtId="0" fontId="5" fillId="11" borderId="9" xfId="0" applyFont="1" applyFill="1" applyBorder="1" applyAlignment="1">
      <alignment horizontal="left"/>
    </xf>
    <xf numFmtId="0" fontId="4" fillId="11" borderId="10" xfId="0" applyFont="1" applyFill="1" applyBorder="1" applyAlignment="1">
      <alignment horizontal="left"/>
    </xf>
    <xf numFmtId="44" fontId="9" fillId="0" borderId="19" xfId="1" applyFont="1" applyBorder="1" applyAlignment="1">
      <alignment horizontal="center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8" fontId="4" fillId="0" borderId="3" xfId="1" applyNumberFormat="1" applyFont="1" applyBorder="1"/>
    <xf numFmtId="8" fontId="3" fillId="0" borderId="2" xfId="1" applyNumberFormat="1" applyFont="1" applyBorder="1"/>
    <xf numFmtId="8" fontId="2" fillId="0" borderId="11" xfId="0" applyNumberFormat="1" applyFont="1" applyBorder="1"/>
    <xf numFmtId="8" fontId="2" fillId="0" borderId="2" xfId="0" applyNumberFormat="1" applyFont="1" applyBorder="1"/>
    <xf numFmtId="8" fontId="4" fillId="0" borderId="3" xfId="0" applyNumberFormat="1" applyFont="1" applyBorder="1"/>
    <xf numFmtId="8" fontId="2" fillId="0" borderId="2" xfId="0" applyNumberFormat="1" applyFont="1" applyBorder="1" applyAlignment="1">
      <alignment horizontal="center"/>
    </xf>
    <xf numFmtId="8" fontId="2" fillId="0" borderId="2" xfId="1" applyNumberFormat="1" applyFont="1" applyBorder="1"/>
    <xf numFmtId="8" fontId="4" fillId="0" borderId="8" xfId="1" applyNumberFormat="1" applyFont="1" applyBorder="1"/>
    <xf numFmtId="8" fontId="4" fillId="0" borderId="8" xfId="0" applyNumberFormat="1" applyFont="1" applyBorder="1"/>
    <xf numFmtId="8" fontId="2" fillId="0" borderId="108" xfId="1" applyNumberFormat="1" applyFont="1" applyBorder="1"/>
    <xf numFmtId="8" fontId="5" fillId="0" borderId="54" xfId="0" applyNumberFormat="1" applyFont="1" applyBorder="1"/>
    <xf numFmtId="8" fontId="12" fillId="0" borderId="16" xfId="0" applyNumberFormat="1" applyFont="1" applyBorder="1" applyAlignment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12" fillId="0" borderId="44" xfId="1" applyFont="1" applyFill="1" applyBorder="1" applyAlignment="1">
      <alignment horizontal="left"/>
    </xf>
    <xf numFmtId="44" fontId="23" fillId="2" borderId="0" xfId="1" applyNumberFormat="1" applyFont="1" applyFill="1" applyBorder="1" applyAlignment="1">
      <alignment horizontal="center"/>
    </xf>
    <xf numFmtId="44" fontId="23" fillId="2" borderId="16" xfId="1" applyNumberFormat="1" applyFont="1" applyFill="1" applyBorder="1"/>
    <xf numFmtId="44" fontId="12" fillId="0" borderId="78" xfId="1" applyNumberFormat="1" applyFont="1" applyBorder="1" applyAlignment="1">
      <alignment horizontal="center"/>
    </xf>
    <xf numFmtId="44" fontId="12" fillId="0" borderId="78" xfId="0" applyNumberFormat="1" applyFont="1" applyBorder="1"/>
    <xf numFmtId="0" fontId="59" fillId="0" borderId="31" xfId="0" applyFont="1" applyBorder="1"/>
    <xf numFmtId="0" fontId="59" fillId="0" borderId="3" xfId="0" applyFont="1" applyBorder="1"/>
    <xf numFmtId="0" fontId="59" fillId="0" borderId="24" xfId="0" applyFont="1" applyBorder="1"/>
    <xf numFmtId="0" fontId="59" fillId="0" borderId="10" xfId="0" applyFont="1" applyBorder="1"/>
    <xf numFmtId="0" fontId="59" fillId="0" borderId="37" xfId="0" applyFont="1" applyBorder="1"/>
    <xf numFmtId="0" fontId="59" fillId="0" borderId="0" xfId="0" applyFont="1"/>
    <xf numFmtId="14" fontId="59" fillId="0" borderId="31" xfId="0" applyNumberFormat="1" applyFont="1" applyBorder="1"/>
    <xf numFmtId="0" fontId="59" fillId="0" borderId="35" xfId="0" applyFont="1" applyBorder="1"/>
    <xf numFmtId="14" fontId="59" fillId="0" borderId="3" xfId="0" applyNumberFormat="1" applyFont="1" applyBorder="1"/>
    <xf numFmtId="0" fontId="59" fillId="0" borderId="2" xfId="0" applyFont="1" applyBorder="1"/>
    <xf numFmtId="14" fontId="59" fillId="0" borderId="24" xfId="0" applyNumberFormat="1" applyFont="1" applyBorder="1"/>
    <xf numFmtId="0" fontId="59" fillId="0" borderId="12" xfId="0" applyFont="1" applyBorder="1"/>
    <xf numFmtId="14" fontId="59" fillId="0" borderId="10" xfId="0" applyNumberFormat="1" applyFont="1" applyBorder="1"/>
    <xf numFmtId="0" fontId="59" fillId="0" borderId="54" xfId="0" applyFont="1" applyBorder="1"/>
    <xf numFmtId="0" fontId="59" fillId="0" borderId="63" xfId="0" applyFont="1" applyBorder="1"/>
    <xf numFmtId="44" fontId="9" fillId="0" borderId="0" xfId="0" applyNumberFormat="1" applyFont="1"/>
    <xf numFmtId="164" fontId="9" fillId="0" borderId="3" xfId="0" applyNumberFormat="1" applyFont="1" applyBorder="1"/>
    <xf numFmtId="9" fontId="9" fillId="0" borderId="27" xfId="0" applyNumberFormat="1" applyFont="1" applyBorder="1"/>
    <xf numFmtId="8" fontId="9" fillId="0" borderId="27" xfId="0" applyNumberFormat="1" applyFont="1" applyBorder="1"/>
    <xf numFmtId="8" fontId="9" fillId="0" borderId="0" xfId="0" applyNumberFormat="1" applyFont="1"/>
    <xf numFmtId="8" fontId="9" fillId="0" borderId="110" xfId="0" applyNumberFormat="1" applyFont="1" applyBorder="1"/>
    <xf numFmtId="8" fontId="11" fillId="0" borderId="111" xfId="0" applyNumberFormat="1" applyFont="1" applyBorder="1"/>
    <xf numFmtId="4" fontId="9" fillId="0" borderId="0" xfId="0" applyNumberFormat="1" applyFont="1"/>
    <xf numFmtId="42" fontId="0" fillId="0" borderId="0" xfId="0" applyNumberFormat="1"/>
    <xf numFmtId="0" fontId="12" fillId="0" borderId="16" xfId="0" applyFont="1" applyBorder="1" applyAlignment="1">
      <alignment horizontal="left" shrinkToFit="1"/>
    </xf>
    <xf numFmtId="0" fontId="9" fillId="0" borderId="16" xfId="0" applyFont="1" applyBorder="1" applyAlignment="1">
      <alignment shrinkToFit="1"/>
    </xf>
    <xf numFmtId="0" fontId="9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8" fontId="12" fillId="0" borderId="16" xfId="0" applyNumberFormat="1" applyFont="1" applyFill="1" applyBorder="1"/>
    <xf numFmtId="0" fontId="12" fillId="0" borderId="97" xfId="0" applyFont="1" applyBorder="1"/>
    <xf numFmtId="0" fontId="12" fillId="0" borderId="84" xfId="0" applyFont="1" applyBorder="1"/>
    <xf numFmtId="44" fontId="12" fillId="0" borderId="84" xfId="0" applyNumberFormat="1" applyFont="1" applyBorder="1"/>
    <xf numFmtId="0" fontId="0" fillId="0" borderId="0" xfId="0" applyNumberFormat="1"/>
    <xf numFmtId="42" fontId="5" fillId="0" borderId="0" xfId="0" applyNumberFormat="1" applyFont="1" applyBorder="1"/>
    <xf numFmtId="0" fontId="30" fillId="0" borderId="2" xfId="0" applyFont="1" applyBorder="1" applyAlignment="1">
      <alignment horizontal="center"/>
    </xf>
    <xf numFmtId="44" fontId="60" fillId="0" borderId="1" xfId="1" applyFont="1" applyBorder="1" applyAlignment="1">
      <alignment horizontal="center"/>
    </xf>
    <xf numFmtId="44" fontId="60" fillId="0" borderId="2" xfId="1" applyFont="1" applyBorder="1" applyAlignment="1">
      <alignment horizontal="center"/>
    </xf>
    <xf numFmtId="44" fontId="12" fillId="0" borderId="2" xfId="1" applyFont="1" applyBorder="1" applyAlignment="1">
      <alignment horizontal="left"/>
    </xf>
    <xf numFmtId="44" fontId="12" fillId="0" borderId="1" xfId="0" applyNumberFormat="1" applyFont="1" applyBorder="1" applyAlignment="1">
      <alignment horizontal="center"/>
    </xf>
    <xf numFmtId="44" fontId="12" fillId="0" borderId="1" xfId="1" applyNumberFormat="1" applyFont="1" applyBorder="1" applyAlignment="1">
      <alignment horizontal="center"/>
    </xf>
    <xf numFmtId="44" fontId="12" fillId="0" borderId="1" xfId="0" applyNumberFormat="1" applyFont="1" applyBorder="1"/>
    <xf numFmtId="44" fontId="23" fillId="0" borderId="1" xfId="1" applyFont="1" applyBorder="1" applyAlignment="1">
      <alignment horizontal="center"/>
    </xf>
    <xf numFmtId="0" fontId="23" fillId="0" borderId="20" xfId="0" applyFont="1" applyBorder="1" applyAlignment="1"/>
    <xf numFmtId="44" fontId="12" fillId="0" borderId="61" xfId="1" applyFont="1" applyBorder="1" applyAlignment="1">
      <alignment horizontal="center"/>
    </xf>
    <xf numFmtId="44" fontId="12" fillId="0" borderId="25" xfId="1" applyFont="1" applyBorder="1" applyAlignment="1">
      <alignment horizontal="center"/>
    </xf>
    <xf numFmtId="0" fontId="12" fillId="0" borderId="20" xfId="0" applyFont="1" applyBorder="1" applyAlignment="1">
      <alignment horizontal="left" shrinkToFit="1"/>
    </xf>
    <xf numFmtId="42" fontId="9" fillId="0" borderId="16" xfId="1" applyNumberFormat="1" applyFont="1" applyBorder="1" applyAlignment="1">
      <alignment horizontal="center"/>
    </xf>
    <xf numFmtId="42" fontId="9" fillId="0" borderId="16" xfId="0" applyNumberFormat="1" applyFont="1" applyBorder="1" applyAlignment="1">
      <alignment horizontal="center"/>
    </xf>
    <xf numFmtId="42" fontId="46" fillId="0" borderId="16" xfId="1" applyNumberFormat="1" applyFont="1" applyBorder="1" applyAlignment="1">
      <alignment horizontal="center"/>
    </xf>
    <xf numFmtId="42" fontId="9" fillId="0" borderId="16" xfId="1" applyNumberFormat="1" applyFont="1" applyBorder="1"/>
    <xf numFmtId="42" fontId="55" fillId="0" borderId="16" xfId="1" applyNumberFormat="1" applyFont="1" applyBorder="1" applyAlignment="1">
      <alignment horizontal="center"/>
    </xf>
    <xf numFmtId="42" fontId="46" fillId="0" borderId="16" xfId="1" applyNumberFormat="1" applyFont="1" applyBorder="1"/>
    <xf numFmtId="42" fontId="46" fillId="0" borderId="104" xfId="1" applyNumberFormat="1" applyFont="1" applyBorder="1" applyAlignment="1">
      <alignment horizontal="center"/>
    </xf>
    <xf numFmtId="42" fontId="46" fillId="0" borderId="104" xfId="1" applyNumberFormat="1" applyFont="1" applyBorder="1"/>
    <xf numFmtId="42" fontId="9" fillId="0" borderId="104" xfId="0" applyNumberFormat="1" applyFont="1" applyBorder="1"/>
    <xf numFmtId="42" fontId="9" fillId="0" borderId="21" xfId="0" applyNumberFormat="1" applyFont="1" applyBorder="1" applyAlignment="1">
      <alignment horizontal="center"/>
    </xf>
    <xf numFmtId="42" fontId="9" fillId="0" borderId="58" xfId="0" applyNumberFormat="1" applyFont="1" applyBorder="1" applyAlignment="1">
      <alignment horizontal="left"/>
    </xf>
    <xf numFmtId="42" fontId="9" fillId="0" borderId="90" xfId="0" applyNumberFormat="1" applyFont="1" applyBorder="1"/>
    <xf numFmtId="42" fontId="9" fillId="0" borderId="94" xfId="0" applyNumberFormat="1" applyFont="1" applyBorder="1"/>
    <xf numFmtId="42" fontId="9" fillId="0" borderId="87" xfId="0" applyNumberFormat="1" applyFont="1" applyBorder="1"/>
    <xf numFmtId="42" fontId="25" fillId="0" borderId="0" xfId="0" applyNumberFormat="1" applyFont="1" applyBorder="1" applyAlignment="1">
      <alignment horizontal="left" vertical="center"/>
    </xf>
    <xf numFmtId="42" fontId="9" fillId="0" borderId="95" xfId="0" applyNumberFormat="1" applyFont="1" applyFill="1" applyBorder="1" applyAlignment="1">
      <alignment horizontal="left"/>
    </xf>
    <xf numFmtId="42" fontId="9" fillId="0" borderId="11" xfId="0" applyNumberFormat="1" applyFont="1" applyBorder="1" applyAlignment="1">
      <alignment horizontal="left"/>
    </xf>
    <xf numFmtId="42" fontId="9" fillId="0" borderId="88" xfId="0" applyNumberFormat="1" applyFont="1" applyBorder="1" applyAlignment="1">
      <alignment horizontal="left"/>
    </xf>
    <xf numFmtId="42" fontId="9" fillId="0" borderId="89" xfId="0" applyNumberFormat="1" applyFont="1" applyBorder="1" applyAlignment="1">
      <alignment horizontal="left"/>
    </xf>
    <xf numFmtId="42" fontId="9" fillId="0" borderId="11" xfId="0" applyNumberFormat="1" applyFont="1" applyFill="1" applyBorder="1" applyAlignment="1">
      <alignment horizontal="left"/>
    </xf>
    <xf numFmtId="42" fontId="9" fillId="0" borderId="11" xfId="0" applyNumberFormat="1" applyFont="1" applyFill="1" applyBorder="1" applyAlignment="1"/>
    <xf numFmtId="42" fontId="9" fillId="0" borderId="90" xfId="0" applyNumberFormat="1" applyFont="1" applyFill="1" applyBorder="1" applyAlignment="1">
      <alignment horizontal="left"/>
    </xf>
    <xf numFmtId="42" fontId="9" fillId="0" borderId="88" xfId="0" applyNumberFormat="1" applyFont="1" applyFill="1" applyBorder="1" applyAlignment="1">
      <alignment horizontal="left"/>
    </xf>
    <xf numFmtId="42" fontId="9" fillId="0" borderId="89" xfId="0" applyNumberFormat="1" applyFont="1" applyFill="1" applyBorder="1" applyAlignment="1">
      <alignment horizontal="left"/>
    </xf>
    <xf numFmtId="42" fontId="9" fillId="0" borderId="91" xfId="0" applyNumberFormat="1" applyFont="1" applyFill="1" applyBorder="1" applyAlignment="1">
      <alignment horizontal="left"/>
    </xf>
    <xf numFmtId="42" fontId="9" fillId="0" borderId="92" xfId="0" applyNumberFormat="1" applyFont="1" applyFill="1" applyBorder="1" applyAlignment="1">
      <alignment horizontal="left"/>
    </xf>
    <xf numFmtId="42" fontId="9" fillId="0" borderId="3" xfId="0" applyNumberFormat="1" applyFont="1" applyFill="1" applyBorder="1" applyAlignment="1">
      <alignment horizontal="left"/>
    </xf>
    <xf numFmtId="42" fontId="9" fillId="0" borderId="24" xfId="0" applyNumberFormat="1" applyFont="1" applyFill="1" applyBorder="1" applyAlignment="1">
      <alignment horizontal="left"/>
    </xf>
    <xf numFmtId="42" fontId="9" fillId="0" borderId="93" xfId="0" applyNumberFormat="1" applyFont="1" applyFill="1" applyBorder="1" applyAlignment="1">
      <alignment horizontal="left"/>
    </xf>
    <xf numFmtId="42" fontId="8" fillId="0" borderId="0" xfId="0" applyNumberFormat="1" applyFont="1" applyFill="1" applyBorder="1" applyAlignment="1">
      <alignment horizontal="left"/>
    </xf>
    <xf numFmtId="0" fontId="27" fillId="0" borderId="44" xfId="0" applyFont="1" applyBorder="1" applyAlignment="1">
      <alignment horizontal="center" wrapText="1"/>
    </xf>
    <xf numFmtId="42" fontId="9" fillId="0" borderId="44" xfId="0" applyNumberFormat="1" applyFont="1" applyBorder="1" applyAlignment="1">
      <alignment horizontal="center" wrapText="1"/>
    </xf>
    <xf numFmtId="42" fontId="9" fillId="0" borderId="44" xfId="1" applyNumberFormat="1" applyFont="1" applyBorder="1"/>
    <xf numFmtId="42" fontId="9" fillId="0" borderId="44" xfId="1" applyNumberFormat="1" applyFont="1" applyFill="1" applyBorder="1"/>
    <xf numFmtId="42" fontId="9" fillId="0" borderId="44" xfId="0" applyNumberFormat="1" applyFont="1" applyBorder="1"/>
    <xf numFmtId="42" fontId="9" fillId="0" borderId="44" xfId="1" quotePrefix="1" applyNumberFormat="1" applyFont="1" applyFill="1" applyBorder="1"/>
    <xf numFmtId="42" fontId="9" fillId="0" borderId="44" xfId="1" applyNumberFormat="1" applyFont="1" applyFill="1" applyBorder="1" applyAlignment="1">
      <alignment horizontal="right"/>
    </xf>
    <xf numFmtId="44" fontId="9" fillId="0" borderId="44" xfId="1" applyNumberFormat="1" applyFont="1" applyFill="1" applyBorder="1"/>
    <xf numFmtId="0" fontId="1" fillId="0" borderId="0" xfId="0" applyFont="1" applyAlignment="1">
      <alignment horizontal="left"/>
    </xf>
    <xf numFmtId="42" fontId="1" fillId="0" borderId="0" xfId="0" applyNumberFormat="1" applyFont="1"/>
    <xf numFmtId="0" fontId="62" fillId="12" borderId="0" xfId="0" applyFont="1" applyFill="1"/>
    <xf numFmtId="0" fontId="64" fillId="12" borderId="0" xfId="0" applyFont="1" applyFill="1"/>
    <xf numFmtId="0" fontId="62" fillId="0" borderId="0" xfId="0" applyFont="1" applyFill="1"/>
    <xf numFmtId="0" fontId="65" fillId="12" borderId="0" xfId="0" applyFont="1" applyFill="1"/>
    <xf numFmtId="0" fontId="6" fillId="0" borderId="45" xfId="0" applyFont="1" applyBorder="1"/>
    <xf numFmtId="0" fontId="6" fillId="0" borderId="113" xfId="0" applyFont="1" applyBorder="1"/>
    <xf numFmtId="0" fontId="6" fillId="0" borderId="46" xfId="0" applyFont="1" applyBorder="1"/>
    <xf numFmtId="0" fontId="6" fillId="0" borderId="0" xfId="0" applyFont="1"/>
    <xf numFmtId="0" fontId="0" fillId="0" borderId="56" xfId="0" applyBorder="1"/>
    <xf numFmtId="8" fontId="0" fillId="0" borderId="101" xfId="0" applyNumberFormat="1" applyBorder="1"/>
    <xf numFmtId="0" fontId="1" fillId="0" borderId="56" xfId="0" applyFont="1" applyBorder="1"/>
    <xf numFmtId="0" fontId="1" fillId="0" borderId="0" xfId="0" applyFont="1" applyBorder="1"/>
    <xf numFmtId="0" fontId="0" fillId="0" borderId="0" xfId="0" applyFill="1" applyBorder="1"/>
    <xf numFmtId="0" fontId="66" fillId="7" borderId="47" xfId="0" applyFont="1" applyFill="1" applyBorder="1"/>
    <xf numFmtId="0" fontId="66" fillId="7" borderId="48" xfId="0" applyFont="1" applyFill="1" applyBorder="1"/>
    <xf numFmtId="8" fontId="66" fillId="7" borderId="49" xfId="0" applyNumberFormat="1" applyFont="1" applyFill="1" applyBorder="1"/>
    <xf numFmtId="0" fontId="0" fillId="0" borderId="0" xfId="0" applyFont="1" applyFill="1" applyBorder="1"/>
    <xf numFmtId="6" fontId="1" fillId="0" borderId="101" xfId="0" applyNumberFormat="1" applyFont="1" applyBorder="1"/>
    <xf numFmtId="0" fontId="40" fillId="7" borderId="48" xfId="0" applyFont="1" applyFill="1" applyBorder="1"/>
    <xf numFmtId="44" fontId="66" fillId="7" borderId="49" xfId="1" applyFont="1" applyFill="1" applyBorder="1"/>
    <xf numFmtId="0" fontId="40" fillId="0" borderId="113" xfId="0" applyFont="1" applyBorder="1"/>
    <xf numFmtId="44" fontId="66" fillId="0" borderId="46" xfId="1" applyFont="1" applyBorder="1"/>
    <xf numFmtId="0" fontId="6" fillId="0" borderId="114" xfId="0" applyFont="1" applyBorder="1"/>
    <xf numFmtId="0" fontId="6" fillId="0" borderId="115" xfId="0" applyFont="1" applyBorder="1"/>
    <xf numFmtId="8" fontId="6" fillId="0" borderId="83" xfId="0" applyNumberFormat="1" applyFont="1" applyBorder="1"/>
    <xf numFmtId="0" fontId="0" fillId="0" borderId="56" xfId="0" applyFill="1" applyBorder="1"/>
    <xf numFmtId="8" fontId="0" fillId="0" borderId="0" xfId="0" applyNumberFormat="1"/>
    <xf numFmtId="8" fontId="6" fillId="0" borderId="0" xfId="0" applyNumberFormat="1" applyFont="1"/>
    <xf numFmtId="0" fontId="0" fillId="0" borderId="0" xfId="0" applyFill="1"/>
    <xf numFmtId="9" fontId="12" fillId="0" borderId="0" xfId="0" applyNumberFormat="1" applyFont="1" applyFill="1" applyBorder="1"/>
    <xf numFmtId="0" fontId="6" fillId="0" borderId="0" xfId="0" applyFont="1" applyFill="1"/>
    <xf numFmtId="0" fontId="1" fillId="0" borderId="0" xfId="0" applyFont="1" applyFill="1"/>
    <xf numFmtId="0" fontId="40" fillId="0" borderId="0" xfId="0" applyFont="1" applyFill="1"/>
    <xf numFmtId="9" fontId="0" fillId="0" borderId="0" xfId="6" applyFont="1" applyFill="1"/>
    <xf numFmtId="44" fontId="66" fillId="13" borderId="49" xfId="1" applyFont="1" applyFill="1" applyBorder="1"/>
    <xf numFmtId="9" fontId="66" fillId="13" borderId="0" xfId="6" applyFont="1" applyFill="1"/>
    <xf numFmtId="44" fontId="12" fillId="0" borderId="1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59" fillId="0" borderId="0" xfId="0" applyNumberFormat="1" applyFont="1"/>
    <xf numFmtId="9" fontId="12" fillId="0" borderId="0" xfId="0" applyNumberFormat="1" applyFont="1"/>
    <xf numFmtId="44" fontId="12" fillId="0" borderId="19" xfId="0" applyNumberFormat="1" applyFont="1" applyFill="1" applyBorder="1"/>
    <xf numFmtId="42" fontId="5" fillId="0" borderId="60" xfId="0" applyNumberFormat="1" applyFont="1" applyBorder="1" applyAlignment="1">
      <alignment vertical="center"/>
    </xf>
    <xf numFmtId="0" fontId="0" fillId="0" borderId="102" xfId="0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0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8" fillId="0" borderId="20" xfId="1" applyNumberFormat="1" applyFont="1" applyBorder="1" applyAlignment="1">
      <alignment horizontal="center"/>
    </xf>
    <xf numFmtId="0" fontId="18" fillId="0" borderId="32" xfId="1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44" fontId="15" fillId="0" borderId="19" xfId="1" applyNumberFormat="1" applyFont="1" applyBorder="1" applyAlignment="1">
      <alignment horizontal="center" vertical="center" textRotation="75"/>
    </xf>
    <xf numFmtId="44" fontId="15" fillId="0" borderId="44" xfId="1" applyNumberFormat="1" applyFont="1" applyBorder="1" applyAlignment="1">
      <alignment horizontal="center" vertical="center" textRotation="75"/>
    </xf>
    <xf numFmtId="44" fontId="15" fillId="0" borderId="84" xfId="1" applyNumberFormat="1" applyFont="1" applyBorder="1" applyAlignment="1">
      <alignment horizontal="center" vertical="center" textRotation="75"/>
    </xf>
    <xf numFmtId="0" fontId="18" fillId="0" borderId="19" xfId="0" applyFont="1" applyBorder="1" applyAlignment="1">
      <alignment horizontal="center" textRotation="75"/>
    </xf>
    <xf numFmtId="0" fontId="1" fillId="0" borderId="44" xfId="0" applyFont="1" applyBorder="1" applyAlignment="1">
      <alignment textRotation="75"/>
    </xf>
    <xf numFmtId="0" fontId="1" fillId="0" borderId="112" xfId="0" applyFont="1" applyBorder="1" applyAlignment="1">
      <alignment textRotation="75"/>
    </xf>
    <xf numFmtId="44" fontId="12" fillId="0" borderId="22" xfId="1" applyFont="1" applyBorder="1" applyAlignment="1">
      <alignment horizontal="center" vertical="center" textRotation="82"/>
    </xf>
    <xf numFmtId="44" fontId="12" fillId="0" borderId="33" xfId="1" applyFont="1" applyBorder="1" applyAlignment="1">
      <alignment horizontal="center" vertical="center" textRotation="82"/>
    </xf>
    <xf numFmtId="44" fontId="12" fillId="0" borderId="56" xfId="1" applyFont="1" applyBorder="1" applyAlignment="1">
      <alignment horizontal="center" vertical="center" textRotation="82"/>
    </xf>
    <xf numFmtId="44" fontId="12" fillId="0" borderId="101" xfId="1" applyFont="1" applyBorder="1" applyAlignment="1">
      <alignment horizontal="center" vertical="center" textRotation="82"/>
    </xf>
    <xf numFmtId="44" fontId="23" fillId="2" borderId="20" xfId="0" applyNumberFormat="1" applyFont="1" applyFill="1" applyBorder="1" applyAlignment="1">
      <alignment horizontal="center" vertical="center"/>
    </xf>
    <xf numFmtId="44" fontId="23" fillId="2" borderId="32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/>
    </xf>
    <xf numFmtId="44" fontId="12" fillId="0" borderId="19" xfId="0" applyNumberFormat="1" applyFont="1" applyBorder="1" applyAlignment="1">
      <alignment horizontal="center" vertical="center"/>
    </xf>
    <xf numFmtId="44" fontId="12" fillId="0" borderId="84" xfId="0" applyNumberFormat="1" applyFont="1" applyBorder="1" applyAlignment="1">
      <alignment horizontal="center" vertical="center"/>
    </xf>
    <xf numFmtId="0" fontId="50" fillId="2" borderId="20" xfId="0" applyFont="1" applyFill="1" applyBorder="1" applyAlignment="1">
      <alignment horizontal="center"/>
    </xf>
    <xf numFmtId="0" fontId="50" fillId="2" borderId="90" xfId="0" applyFont="1" applyFill="1" applyBorder="1" applyAlignment="1">
      <alignment horizontal="center"/>
    </xf>
    <xf numFmtId="0" fontId="50" fillId="2" borderId="3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27" xfId="0" applyFont="1" applyBorder="1" applyAlignment="1"/>
    <xf numFmtId="0" fontId="43" fillId="0" borderId="27" xfId="0" applyFont="1" applyBorder="1" applyAlignment="1">
      <alignment horizontal="left"/>
    </xf>
    <xf numFmtId="0" fontId="0" fillId="0" borderId="27" xfId="0" applyBorder="1" applyAlignment="1"/>
    <xf numFmtId="165" fontId="8" fillId="0" borderId="51" xfId="2" applyNumberFormat="1" applyBorder="1" applyAlignment="1">
      <alignment vertical="center"/>
    </xf>
    <xf numFmtId="165" fontId="8" fillId="0" borderId="53" xfId="2" applyNumberFormat="1" applyBorder="1" applyAlignment="1">
      <alignment vertical="center"/>
    </xf>
    <xf numFmtId="165" fontId="8" fillId="0" borderId="52" xfId="2" applyNumberFormat="1" applyBorder="1" applyAlignment="1">
      <alignment vertical="center"/>
    </xf>
    <xf numFmtId="165" fontId="8" fillId="0" borderId="51" xfId="2" applyNumberFormat="1" applyFont="1" applyBorder="1" applyAlignment="1">
      <alignment horizontal="center" vertical="center" wrapText="1"/>
    </xf>
    <xf numFmtId="165" fontId="8" fillId="0" borderId="52" xfId="2" applyNumberFormat="1" applyBorder="1" applyAlignment="1">
      <alignment horizontal="center" vertical="center" wrapText="1"/>
    </xf>
    <xf numFmtId="165" fontId="8" fillId="0" borderId="53" xfId="2" applyNumberFormat="1" applyBorder="1" applyAlignment="1">
      <alignment horizontal="center" vertical="center" wrapText="1"/>
    </xf>
    <xf numFmtId="0" fontId="63" fillId="12" borderId="0" xfId="0" applyFont="1" applyFill="1" applyAlignment="1">
      <alignment horizontal="center"/>
    </xf>
    <xf numFmtId="44" fontId="12" fillId="3" borderId="20" xfId="1" applyFont="1" applyFill="1" applyBorder="1" applyAlignment="1">
      <alignment horizontal="center"/>
    </xf>
    <xf numFmtId="44" fontId="12" fillId="3" borderId="90" xfId="1" applyFont="1" applyFill="1" applyBorder="1" applyAlignment="1">
      <alignment horizontal="center"/>
    </xf>
    <xf numFmtId="0" fontId="0" fillId="0" borderId="32" xfId="0" applyBorder="1" applyAlignment="1"/>
    <xf numFmtId="44" fontId="38" fillId="0" borderId="15" xfId="1" applyNumberFormat="1" applyFont="1" applyBorder="1" applyAlignment="1">
      <alignment horizontal="center" vertical="center" textRotation="75"/>
    </xf>
    <xf numFmtId="44" fontId="38" fillId="0" borderId="108" xfId="1" applyNumberFormat="1" applyFont="1" applyBorder="1" applyAlignment="1">
      <alignment horizontal="center" vertical="center" textRotation="75"/>
    </xf>
    <xf numFmtId="44" fontId="38" fillId="0" borderId="109" xfId="1" applyNumberFormat="1" applyFont="1" applyBorder="1" applyAlignment="1">
      <alignment horizontal="center" vertical="center" textRotation="75"/>
    </xf>
  </cellXfs>
  <cellStyles count="7">
    <cellStyle name="Currency" xfId="1" builtinId="4"/>
    <cellStyle name="Normal" xfId="0" builtinId="0"/>
    <cellStyle name="Normal 2" xfId="2"/>
    <cellStyle name="Normal 3" xfId="3"/>
    <cellStyle name="Percent" xfId="6" builtinId="5"/>
    <cellStyle name="Percent 2" xfId="4"/>
    <cellStyle name="Percent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/>
  <cols>
    <col min="1" max="1" width="9.5703125" style="65" customWidth="1"/>
    <col min="2" max="2" width="29.28515625" customWidth="1"/>
    <col min="3" max="3" width="12.28515625" customWidth="1"/>
    <col min="4" max="4" width="2.140625" customWidth="1"/>
    <col min="5" max="5" width="12.28515625" bestFit="1" customWidth="1"/>
    <col min="6" max="6" width="2.140625" customWidth="1"/>
  </cols>
  <sheetData>
    <row r="1" spans="1:6" ht="21.75" customHeight="1">
      <c r="A1" s="497">
        <v>2009</v>
      </c>
      <c r="B1" s="162" t="s">
        <v>405</v>
      </c>
      <c r="C1" s="499" t="s">
        <v>940</v>
      </c>
      <c r="D1" s="520"/>
      <c r="E1" s="502" t="s">
        <v>1273</v>
      </c>
      <c r="F1" s="925"/>
    </row>
    <row r="2" spans="1:6" ht="12" customHeight="1">
      <c r="A2" s="326">
        <v>405</v>
      </c>
      <c r="B2" s="327" t="s">
        <v>213</v>
      </c>
      <c r="C2" s="905">
        <v>0</v>
      </c>
      <c r="D2" s="521"/>
      <c r="E2" s="503">
        <f>INCOME!E4</f>
        <v>0</v>
      </c>
      <c r="F2" s="926"/>
    </row>
    <row r="3" spans="1:6" ht="11.25" customHeight="1">
      <c r="A3" s="165">
        <v>407</v>
      </c>
      <c r="B3" s="166" t="s">
        <v>671</v>
      </c>
      <c r="C3" s="906">
        <v>101702</v>
      </c>
      <c r="D3" s="522"/>
      <c r="E3" s="504">
        <f>INCOME!F5</f>
        <v>64664</v>
      </c>
      <c r="F3" s="927"/>
    </row>
    <row r="4" spans="1:6" ht="12.6" customHeight="1">
      <c r="A4" s="165">
        <v>410</v>
      </c>
      <c r="B4" s="166" t="s">
        <v>670</v>
      </c>
      <c r="C4" s="906">
        <v>1789949</v>
      </c>
      <c r="D4" s="522"/>
      <c r="E4" s="504">
        <f>INCOME!F6+INCOME!F7+INCOME!F8</f>
        <v>1992315</v>
      </c>
      <c r="F4" s="927"/>
    </row>
    <row r="5" spans="1:6" ht="12.6" customHeight="1">
      <c r="A5" s="165">
        <v>415</v>
      </c>
      <c r="B5" s="166" t="s">
        <v>46</v>
      </c>
      <c r="C5" s="906">
        <v>1385670</v>
      </c>
      <c r="D5" s="522"/>
      <c r="E5" s="504">
        <f>INCOME!F9</f>
        <v>1448025</v>
      </c>
      <c r="F5" s="927"/>
    </row>
    <row r="6" spans="1:6" ht="12.6" customHeight="1">
      <c r="A6" s="165" t="s">
        <v>801</v>
      </c>
      <c r="B6" s="166" t="s">
        <v>802</v>
      </c>
      <c r="C6" s="906">
        <v>8150</v>
      </c>
      <c r="D6" s="522"/>
      <c r="E6" s="504">
        <f>INCOME!F10+INCOME!F11+INCOME!F12</f>
        <v>22900</v>
      </c>
      <c r="F6" s="927"/>
    </row>
    <row r="7" spans="1:6" ht="12.6" customHeight="1">
      <c r="A7" s="165" t="s">
        <v>214</v>
      </c>
      <c r="B7" s="166" t="s">
        <v>215</v>
      </c>
      <c r="C7" s="906">
        <v>94145</v>
      </c>
      <c r="D7" s="522"/>
      <c r="E7" s="504">
        <f>INCOME!F13+INCOME!F14+INCOME!F15</f>
        <v>147825</v>
      </c>
      <c r="F7" s="927"/>
    </row>
    <row r="8" spans="1:6" ht="12.6" customHeight="1">
      <c r="A8" s="165">
        <v>475</v>
      </c>
      <c r="B8" s="166" t="s">
        <v>216</v>
      </c>
      <c r="C8" s="906">
        <v>11000</v>
      </c>
      <c r="D8" s="522"/>
      <c r="E8" s="504">
        <f>INCOME!F16</f>
        <v>12100</v>
      </c>
      <c r="F8" s="927"/>
    </row>
    <row r="9" spans="1:6" ht="12.6" customHeight="1">
      <c r="A9" s="165" t="s">
        <v>217</v>
      </c>
      <c r="B9" s="166" t="s">
        <v>218</v>
      </c>
      <c r="C9" s="906">
        <v>15500</v>
      </c>
      <c r="D9" s="522"/>
      <c r="E9" s="504">
        <f>INCOME!F17+INCOME!F18</f>
        <v>15500</v>
      </c>
      <c r="F9" s="927"/>
    </row>
    <row r="10" spans="1:6" ht="12.6" customHeight="1">
      <c r="A10" s="165" t="s">
        <v>219</v>
      </c>
      <c r="B10" s="166" t="s">
        <v>220</v>
      </c>
      <c r="C10" s="906">
        <v>7948</v>
      </c>
      <c r="D10" s="522"/>
      <c r="E10" s="504">
        <v>500</v>
      </c>
      <c r="F10" s="927"/>
    </row>
    <row r="11" spans="1:6" ht="12.6" customHeight="1">
      <c r="A11" s="168">
        <v>495</v>
      </c>
      <c r="B11" s="294" t="s">
        <v>221</v>
      </c>
      <c r="C11" s="907">
        <v>66855</v>
      </c>
      <c r="D11" s="522"/>
      <c r="E11" s="505">
        <f>INCOME!F21</f>
        <v>10560</v>
      </c>
      <c r="F11" s="928"/>
    </row>
    <row r="12" spans="1:6" ht="6" customHeight="1">
      <c r="A12" s="163"/>
      <c r="B12" s="164"/>
      <c r="C12" s="908"/>
      <c r="D12" s="523"/>
      <c r="E12" s="506"/>
      <c r="F12" s="929"/>
    </row>
    <row r="13" spans="1:6" ht="16.5" customHeight="1">
      <c r="A13" s="169"/>
      <c r="B13" s="325" t="s">
        <v>406</v>
      </c>
      <c r="C13" s="500">
        <f>SUM(C3:C12)</f>
        <v>3480919</v>
      </c>
      <c r="D13" s="524"/>
      <c r="E13" s="507">
        <f>SUM(E3:E12)</f>
        <v>3714389</v>
      </c>
      <c r="F13" s="929"/>
    </row>
    <row r="14" spans="1:6" ht="12" customHeight="1" thickBot="1">
      <c r="A14" s="54" t="s">
        <v>490</v>
      </c>
      <c r="B14" s="170" t="s">
        <v>674</v>
      </c>
      <c r="C14" s="909"/>
      <c r="D14" s="525"/>
      <c r="E14" s="508"/>
      <c r="F14" s="929"/>
    </row>
    <row r="15" spans="1:6" ht="12.6" customHeight="1">
      <c r="A15" s="171">
        <v>501</v>
      </c>
      <c r="B15" s="172" t="s">
        <v>329</v>
      </c>
      <c r="C15" s="910">
        <v>15348</v>
      </c>
      <c r="D15" s="526"/>
      <c r="E15" s="509">
        <f>'501 PROPERTY TAX FEES'!E11</f>
        <v>16410</v>
      </c>
      <c r="F15" s="930"/>
    </row>
    <row r="16" spans="1:6" ht="12.6" customHeight="1">
      <c r="A16" s="173">
        <v>502</v>
      </c>
      <c r="B16" s="167" t="s">
        <v>484</v>
      </c>
      <c r="C16" s="911">
        <v>33900</v>
      </c>
      <c r="D16" s="521"/>
      <c r="E16" s="510">
        <f>'502 SALES TAX COLLECTION COSTS'!E12</f>
        <v>41200</v>
      </c>
      <c r="F16" s="930"/>
    </row>
    <row r="17" spans="1:6" ht="12.6" customHeight="1">
      <c r="A17" s="174">
        <v>503</v>
      </c>
      <c r="B17" s="175" t="s">
        <v>417</v>
      </c>
      <c r="C17" s="912">
        <v>19452</v>
      </c>
      <c r="D17" s="521"/>
      <c r="E17" s="511">
        <f>'503 SUNSET VALLEY'!E11</f>
        <v>21400</v>
      </c>
      <c r="F17" s="927"/>
    </row>
    <row r="18" spans="1:6" ht="12.6" customHeight="1">
      <c r="A18" s="176">
        <v>601</v>
      </c>
      <c r="B18" s="177" t="s">
        <v>652</v>
      </c>
      <c r="C18" s="913">
        <v>181445</v>
      </c>
      <c r="D18" s="521"/>
      <c r="E18" s="512">
        <f>'601 APPARATUS PMTS.'!G17+'601 APPARATUS PMTS.'!H17</f>
        <v>131445.24</v>
      </c>
      <c r="F18" s="927"/>
    </row>
    <row r="19" spans="1:6" ht="12.6" customHeight="1">
      <c r="A19" s="173">
        <v>602</v>
      </c>
      <c r="B19" s="178" t="s">
        <v>408</v>
      </c>
      <c r="C19" s="914">
        <v>6000</v>
      </c>
      <c r="D19" s="526"/>
      <c r="E19" s="513">
        <f>'602 ALPHA PAGERS'!E9</f>
        <v>5000</v>
      </c>
      <c r="F19" s="931"/>
    </row>
    <row r="20" spans="1:6" ht="12.6" customHeight="1">
      <c r="A20" s="173">
        <v>603</v>
      </c>
      <c r="B20" s="178" t="s">
        <v>581</v>
      </c>
      <c r="C20" s="914">
        <v>78112</v>
      </c>
      <c r="D20" s="526"/>
      <c r="E20" s="514">
        <f>'603 DISPATCH'!E26</f>
        <v>47550</v>
      </c>
      <c r="F20" s="928"/>
    </row>
    <row r="21" spans="1:6" ht="12.6" customHeight="1">
      <c r="A21" s="165">
        <v>604</v>
      </c>
      <c r="B21" s="167" t="s">
        <v>407</v>
      </c>
      <c r="C21" s="911">
        <v>31500</v>
      </c>
      <c r="D21" s="521"/>
      <c r="E21" s="514">
        <f>'604 FUEL'!E15</f>
        <v>50000</v>
      </c>
      <c r="F21" s="928"/>
    </row>
    <row r="22" spans="1:6" ht="12.6" customHeight="1">
      <c r="A22" s="173">
        <v>605</v>
      </c>
      <c r="B22" s="179" t="s">
        <v>508</v>
      </c>
      <c r="C22" s="915">
        <v>10965</v>
      </c>
      <c r="D22" s="527"/>
      <c r="E22" s="514">
        <f>'605 SCBA'!E23</f>
        <v>11410</v>
      </c>
      <c r="F22" s="928"/>
    </row>
    <row r="23" spans="1:6" ht="12.6" customHeight="1">
      <c r="A23" s="173">
        <v>606</v>
      </c>
      <c r="B23" s="179" t="s">
        <v>388</v>
      </c>
      <c r="C23" s="915">
        <v>61700</v>
      </c>
      <c r="D23" s="527"/>
      <c r="E23" s="514">
        <f>'606 VEH MTN REP'!F20</f>
        <v>59450</v>
      </c>
      <c r="F23" s="928"/>
    </row>
    <row r="24" spans="1:6" ht="12.6" customHeight="1">
      <c r="A24" s="173">
        <v>608</v>
      </c>
      <c r="B24" s="178" t="s">
        <v>582</v>
      </c>
      <c r="C24" s="914">
        <v>53890</v>
      </c>
      <c r="D24" s="526"/>
      <c r="E24" s="514">
        <f>'608 VEHICLE SUPPLIES'!E39</f>
        <v>39400</v>
      </c>
      <c r="F24" s="928"/>
    </row>
    <row r="25" spans="1:6" ht="12.6" customHeight="1">
      <c r="A25" s="173">
        <v>609</v>
      </c>
      <c r="B25" s="178" t="s">
        <v>479</v>
      </c>
      <c r="C25" s="914">
        <v>70785</v>
      </c>
      <c r="D25" s="526"/>
      <c r="E25" s="514">
        <f>'609 UNIFORMS &amp; PROTECTIVE GEAR'!E10</f>
        <v>58895.5</v>
      </c>
      <c r="F25" s="928"/>
    </row>
    <row r="26" spans="1:6" ht="12.6" customHeight="1">
      <c r="A26" s="173" t="s">
        <v>384</v>
      </c>
      <c r="B26" s="178" t="s">
        <v>385</v>
      </c>
      <c r="C26" s="916">
        <v>6200</v>
      </c>
      <c r="D26" s="526"/>
      <c r="E26" s="514">
        <f>'611 EMS SUPPLIES'!E20+'612 REHAB SUPPLIES'!E13</f>
        <v>4085</v>
      </c>
      <c r="F26" s="928"/>
    </row>
    <row r="27" spans="1:6" ht="12.6" customHeight="1">
      <c r="A27" s="174">
        <v>613</v>
      </c>
      <c r="B27" s="180" t="s">
        <v>675</v>
      </c>
      <c r="C27" s="917">
        <v>17000</v>
      </c>
      <c r="D27" s="526"/>
      <c r="E27" s="515">
        <f>'613 AUTO INSURANCE'!E9</f>
        <v>17500</v>
      </c>
      <c r="F27" s="928"/>
    </row>
    <row r="28" spans="1:6" ht="12.6" customHeight="1">
      <c r="A28" s="181">
        <v>631</v>
      </c>
      <c r="B28" s="182" t="s">
        <v>411</v>
      </c>
      <c r="C28" s="918">
        <v>9120</v>
      </c>
      <c r="D28" s="526"/>
      <c r="E28" s="516">
        <f>'631 EMS TRAINING'!E15</f>
        <v>0</v>
      </c>
      <c r="F28" s="928"/>
    </row>
    <row r="29" spans="1:6" ht="12.6" customHeight="1">
      <c r="A29" s="173">
        <v>632</v>
      </c>
      <c r="B29" s="167" t="s">
        <v>514</v>
      </c>
      <c r="C29" s="911">
        <v>31266</v>
      </c>
      <c r="D29" s="521"/>
      <c r="E29" s="504">
        <f>'632 FIRE &amp; RESCUE TRAINING'!E49</f>
        <v>59525</v>
      </c>
      <c r="F29" s="927"/>
    </row>
    <row r="30" spans="1:6" ht="12.6" customHeight="1">
      <c r="A30" s="173">
        <v>633</v>
      </c>
      <c r="B30" s="178" t="s">
        <v>482</v>
      </c>
      <c r="C30" s="914">
        <v>31450</v>
      </c>
      <c r="D30" s="526"/>
      <c r="E30" s="514">
        <f>'633 SEMINARS &amp; CONFERENCES'!E25</f>
        <v>19500</v>
      </c>
      <c r="F30" s="928"/>
    </row>
    <row r="31" spans="1:6" ht="12.6" customHeight="1">
      <c r="A31" s="183" t="s">
        <v>386</v>
      </c>
      <c r="B31" s="184" t="s">
        <v>1249</v>
      </c>
      <c r="C31" s="919">
        <v>73860</v>
      </c>
      <c r="D31" s="526"/>
      <c r="E31" s="505">
        <f>'634 FIRE ACADEMY'!E37+'635 EMT CERT COURSE'!E27</f>
        <v>119740</v>
      </c>
      <c r="F31" s="928"/>
    </row>
    <row r="32" spans="1:6" ht="12.6" customHeight="1">
      <c r="A32" s="171">
        <v>641</v>
      </c>
      <c r="B32" s="172" t="s">
        <v>481</v>
      </c>
      <c r="C32" s="920">
        <v>512834</v>
      </c>
      <c r="D32" s="526"/>
      <c r="E32" s="517">
        <f>'641 BENEFITS'!E33</f>
        <v>601683.54855999991</v>
      </c>
      <c r="F32" s="928"/>
    </row>
    <row r="33" spans="1:6" ht="12.6" customHeight="1">
      <c r="A33" s="173">
        <v>642</v>
      </c>
      <c r="B33" s="178" t="s">
        <v>413</v>
      </c>
      <c r="C33" s="920">
        <v>1574069</v>
      </c>
      <c r="D33" s="526"/>
      <c r="E33" s="517">
        <f>'642 PAYROLL'!I46</f>
        <v>1644789.0399999996</v>
      </c>
      <c r="F33" s="932"/>
    </row>
    <row r="34" spans="1:6" ht="12.6" customHeight="1">
      <c r="A34" s="173">
        <v>643</v>
      </c>
      <c r="B34" s="178" t="s">
        <v>134</v>
      </c>
      <c r="C34" s="914">
        <v>5650</v>
      </c>
      <c r="D34" s="526"/>
      <c r="E34" s="514">
        <f>'643 RECOGNITION'!E19</f>
        <v>6950</v>
      </c>
      <c r="F34" s="928"/>
    </row>
    <row r="35" spans="1:6" ht="12.6" customHeight="1">
      <c r="A35" s="173">
        <v>644</v>
      </c>
      <c r="B35" s="178" t="s">
        <v>222</v>
      </c>
      <c r="C35" s="921">
        <v>4940</v>
      </c>
      <c r="D35" s="526"/>
      <c r="E35" s="515">
        <f>'644 CERTIFICATIONS'!E17</f>
        <v>5760</v>
      </c>
      <c r="F35" s="928"/>
    </row>
    <row r="36" spans="1:6" ht="11.25" customHeight="1">
      <c r="A36" s="183">
        <v>645</v>
      </c>
      <c r="B36" s="184" t="s">
        <v>330</v>
      </c>
      <c r="C36" s="922">
        <v>5450</v>
      </c>
      <c r="D36" s="526"/>
      <c r="E36" s="515">
        <f>'645 RECRUITMENT'!E19</f>
        <v>5700</v>
      </c>
      <c r="F36" s="928"/>
    </row>
    <row r="37" spans="1:6" ht="12.6" customHeight="1">
      <c r="A37" s="181">
        <v>651</v>
      </c>
      <c r="B37" s="182" t="s">
        <v>480</v>
      </c>
      <c r="C37" s="918">
        <v>45850</v>
      </c>
      <c r="D37" s="526"/>
      <c r="E37" s="516">
        <f>'651 BLDG GROUND MAINT'!E24</f>
        <v>41575</v>
      </c>
      <c r="F37" s="928"/>
    </row>
    <row r="38" spans="1:6" ht="12.6" customHeight="1">
      <c r="A38" s="173">
        <v>652</v>
      </c>
      <c r="B38" s="178" t="s">
        <v>475</v>
      </c>
      <c r="C38" s="914">
        <v>12600</v>
      </c>
      <c r="D38" s="526"/>
      <c r="E38" s="514">
        <f>'652 OFFICE SUPPLIES'!E21</f>
        <v>12000</v>
      </c>
      <c r="F38" s="928"/>
    </row>
    <row r="39" spans="1:6" ht="12.6" customHeight="1">
      <c r="A39" s="173">
        <v>653</v>
      </c>
      <c r="B39" s="178" t="s">
        <v>485</v>
      </c>
      <c r="C39" s="914">
        <v>10900</v>
      </c>
      <c r="D39" s="526"/>
      <c r="E39" s="514">
        <f>'653 STATION SUPPLIES'!E17</f>
        <v>9720</v>
      </c>
      <c r="F39" s="928"/>
    </row>
    <row r="40" spans="1:6" ht="12.6" customHeight="1">
      <c r="A40" s="173">
        <v>654</v>
      </c>
      <c r="B40" s="178" t="s">
        <v>414</v>
      </c>
      <c r="C40" s="914">
        <v>1200</v>
      </c>
      <c r="D40" s="526"/>
      <c r="E40" s="504">
        <f>'654 BANK FEES'!E15</f>
        <v>1280</v>
      </c>
      <c r="F40" s="927"/>
    </row>
    <row r="41" spans="1:6" ht="12.6" customHeight="1">
      <c r="A41" s="173">
        <v>655</v>
      </c>
      <c r="B41" s="178" t="s">
        <v>483</v>
      </c>
      <c r="C41" s="914">
        <v>3236</v>
      </c>
      <c r="D41" s="526"/>
      <c r="E41" s="514">
        <f>'655 DUES AND SUBSCRIPTIONS'!E24</f>
        <v>3165</v>
      </c>
      <c r="F41" s="928"/>
    </row>
    <row r="42" spans="1:6" ht="12.6" customHeight="1">
      <c r="A42" s="173">
        <v>656</v>
      </c>
      <c r="B42" s="178" t="s">
        <v>416</v>
      </c>
      <c r="C42" s="914">
        <v>17274</v>
      </c>
      <c r="D42" s="526"/>
      <c r="E42" s="514">
        <f>'656 INFORMATION TECHNOLOGY'!E37</f>
        <v>15493</v>
      </c>
      <c r="F42" s="928"/>
    </row>
    <row r="43" spans="1:6" ht="12.6" customHeight="1">
      <c r="A43" s="173">
        <v>657</v>
      </c>
      <c r="B43" s="178" t="s">
        <v>412</v>
      </c>
      <c r="C43" s="914">
        <v>2365</v>
      </c>
      <c r="D43" s="526"/>
      <c r="E43" s="514">
        <f>'657 POSTAGE'!E14</f>
        <v>2500</v>
      </c>
      <c r="F43" s="928"/>
    </row>
    <row r="44" spans="1:6" ht="12.6" customHeight="1">
      <c r="A44" s="173">
        <v>658</v>
      </c>
      <c r="B44" s="178" t="s">
        <v>665</v>
      </c>
      <c r="C44" s="914">
        <v>25250</v>
      </c>
      <c r="D44" s="526"/>
      <c r="E44" s="514">
        <f>'658 PROP &amp; LIABILITY'!E16</f>
        <v>24811</v>
      </c>
      <c r="F44" s="928"/>
    </row>
    <row r="45" spans="1:6" ht="12.6" customHeight="1">
      <c r="A45" s="173">
        <v>659</v>
      </c>
      <c r="B45" s="178" t="s">
        <v>543</v>
      </c>
      <c r="C45" s="914">
        <v>53950</v>
      </c>
      <c r="D45" s="526"/>
      <c r="E45" s="504">
        <f>'659 PROFESSIONAL SVCS'!E19</f>
        <v>58750</v>
      </c>
      <c r="F45" s="927"/>
    </row>
    <row r="46" spans="1:6" ht="12.6" customHeight="1">
      <c r="A46" s="173">
        <v>660</v>
      </c>
      <c r="B46" s="178" t="s">
        <v>544</v>
      </c>
      <c r="C46" s="914">
        <v>7335</v>
      </c>
      <c r="D46" s="526"/>
      <c r="E46" s="504">
        <f>'660 PUBLIC NOTICES'!E12</f>
        <v>7400</v>
      </c>
      <c r="F46" s="927"/>
    </row>
    <row r="47" spans="1:6" ht="12.6" customHeight="1">
      <c r="A47" s="173">
        <v>661</v>
      </c>
      <c r="B47" s="178" t="s">
        <v>409</v>
      </c>
      <c r="C47" s="914">
        <v>14000</v>
      </c>
      <c r="D47" s="526"/>
      <c r="E47" s="514">
        <f>'661 TELEPHONE'!E11</f>
        <v>10900</v>
      </c>
      <c r="F47" s="928"/>
    </row>
    <row r="48" spans="1:6" ht="12.6" customHeight="1">
      <c r="A48" s="173">
        <v>662</v>
      </c>
      <c r="B48" s="178" t="s">
        <v>410</v>
      </c>
      <c r="C48" s="914">
        <v>60400</v>
      </c>
      <c r="D48" s="526"/>
      <c r="E48" s="514">
        <f>'662 UTILITIES'!E17</f>
        <v>62200</v>
      </c>
      <c r="F48" s="928"/>
    </row>
    <row r="49" spans="1:6" ht="12.6" customHeight="1">
      <c r="A49" s="173">
        <v>663</v>
      </c>
      <c r="B49" s="178" t="s">
        <v>425</v>
      </c>
      <c r="C49" s="914">
        <v>372205</v>
      </c>
      <c r="D49" s="526"/>
      <c r="E49" s="514">
        <f>'663 BOND DEBT SVC'!E18</f>
        <v>375585</v>
      </c>
      <c r="F49" s="928"/>
    </row>
    <row r="50" spans="1:6" ht="12.6" customHeight="1">
      <c r="A50" s="174">
        <v>664</v>
      </c>
      <c r="B50" s="180" t="s">
        <v>545</v>
      </c>
      <c r="C50" s="917">
        <v>3850</v>
      </c>
      <c r="D50" s="526"/>
      <c r="E50" s="515">
        <f>'664 TCESD COMPENSATION'!E10</f>
        <v>4500</v>
      </c>
      <c r="F50" s="928"/>
    </row>
    <row r="51" spans="1:6" ht="12.6" customHeight="1">
      <c r="A51" s="174">
        <v>665</v>
      </c>
      <c r="B51" s="180" t="s">
        <v>59</v>
      </c>
      <c r="C51" s="917">
        <v>40900</v>
      </c>
      <c r="D51" s="526"/>
      <c r="E51" s="515">
        <f>'665 GRANT MATCHING'!E12</f>
        <v>23950</v>
      </c>
      <c r="F51" s="928"/>
    </row>
    <row r="52" spans="1:6" ht="12.6" customHeight="1">
      <c r="A52" s="183">
        <v>666</v>
      </c>
      <c r="B52" s="184" t="s">
        <v>71</v>
      </c>
      <c r="C52" s="919">
        <v>15000</v>
      </c>
      <c r="D52" s="526"/>
      <c r="E52" s="505">
        <f>'666 CONTRACT SERVICES'!E11</f>
        <v>40000</v>
      </c>
      <c r="F52" s="928"/>
    </row>
    <row r="53" spans="1:6" ht="12.6" customHeight="1">
      <c r="A53" s="171">
        <v>671</v>
      </c>
      <c r="B53" s="172" t="s">
        <v>331</v>
      </c>
      <c r="C53" s="920">
        <v>4800</v>
      </c>
      <c r="D53" s="526"/>
      <c r="E53" s="517">
        <f>'671 PREVENTION'!E29</f>
        <v>3875</v>
      </c>
      <c r="F53" s="928"/>
    </row>
    <row r="54" spans="1:6" ht="12.6" customHeight="1">
      <c r="A54" s="174">
        <v>672</v>
      </c>
      <c r="B54" s="180" t="s">
        <v>584</v>
      </c>
      <c r="C54" s="917">
        <v>3450</v>
      </c>
      <c r="D54" s="526"/>
      <c r="E54" s="515">
        <f>'672 PUBLIC EDUCATION'!E15</f>
        <v>4550</v>
      </c>
      <c r="F54" s="928"/>
    </row>
    <row r="55" spans="1:6" ht="12.6" customHeight="1">
      <c r="A55" s="183">
        <v>685</v>
      </c>
      <c r="B55" s="184" t="s">
        <v>869</v>
      </c>
      <c r="C55" s="919">
        <v>987787</v>
      </c>
      <c r="D55" s="526"/>
      <c r="E55" s="505">
        <f>'685 DRILL FIELD'!E23</f>
        <v>0</v>
      </c>
      <c r="F55" s="928"/>
    </row>
    <row r="56" spans="1:6" ht="12.6" customHeight="1" thickBot="1">
      <c r="A56" s="495">
        <v>690</v>
      </c>
      <c r="B56" s="496" t="s">
        <v>67</v>
      </c>
      <c r="C56" s="923">
        <v>62500</v>
      </c>
      <c r="D56" s="526"/>
      <c r="E56" s="518">
        <f>'690 CONTINGENCY'!E15</f>
        <v>68710.837499999994</v>
      </c>
      <c r="F56" s="928"/>
    </row>
    <row r="57" spans="1:6" ht="17.25" customHeight="1" thickBot="1">
      <c r="A57" s="493"/>
      <c r="B57" s="494" t="s">
        <v>418</v>
      </c>
      <c r="C57" s="501">
        <f>SUM(C15:C56)</f>
        <v>4579788</v>
      </c>
      <c r="D57" s="528"/>
      <c r="E57" s="519">
        <f>SUM(E15:E56)</f>
        <v>3738358.1660599993</v>
      </c>
      <c r="F57" s="927"/>
    </row>
    <row r="58" spans="1:6" ht="13.5" hidden="1" thickTop="1">
      <c r="B58" s="53" t="s">
        <v>676</v>
      </c>
      <c r="C58" s="924"/>
      <c r="D58" s="498"/>
    </row>
    <row r="59" spans="1:6" ht="8.25" customHeight="1" thickTop="1">
      <c r="C59" s="871"/>
    </row>
    <row r="60" spans="1:6" ht="15">
      <c r="B60" t="s">
        <v>76</v>
      </c>
      <c r="C60" s="339">
        <f>C13-C57</f>
        <v>-1098869</v>
      </c>
      <c r="D60" s="339"/>
      <c r="E60" s="339">
        <f>E13-E57</f>
        <v>-23969.166059999261</v>
      </c>
      <c r="F60" s="339"/>
    </row>
    <row r="62" spans="1:6">
      <c r="B62" s="933" t="s">
        <v>1243</v>
      </c>
      <c r="C62" s="934">
        <f>C15+C16+C17+C19+C20+C21+C22+C23+C24+C25+C26+C27+C28+C29+C30+C31+C34+C35+C36+C37+C38+C39+C40+C41+C42+C43+C44+C45+C46+C47+C48+C50+C51+C52+C53+C54</f>
        <v>888948</v>
      </c>
      <c r="D62" s="841"/>
      <c r="E62" s="934">
        <f>E15+E16+E17+E19+E20+E21+E22+E23+E24+E25+E26+E27+E29+E30+E31+E34+E35+E36+E37+E38+E39+E40+E41+E42+E43+E44+E45+E46+E47+E48+E50+E51+E52+E53+E54</f>
        <v>916144.5</v>
      </c>
      <c r="F62" s="934"/>
    </row>
    <row r="64" spans="1:6">
      <c r="B64" t="s">
        <v>1272</v>
      </c>
      <c r="E64" s="871">
        <f>E57-E56</f>
        <v>3669647.3285599994</v>
      </c>
    </row>
  </sheetData>
  <phoneticPr fontId="20" type="noConversion"/>
  <printOptions horizontalCentered="1"/>
  <pageMargins left="0.5" right="0.25" top="0.35" bottom="0.25" header="0" footer="0"/>
  <pageSetup orientation="portrait" r:id="rId1"/>
  <headerFooter alignWithMargins="0">
    <oddFooter>&amp;L&amp;A&amp;RPrinted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9.140625" style="233" customWidth="1"/>
    <col min="2" max="3" width="11.7109375" style="68" customWidth="1"/>
    <col min="4" max="5" width="11.7109375" style="67" customWidth="1"/>
    <col min="6" max="16384" width="9.140625" style="67"/>
  </cols>
  <sheetData>
    <row r="1" spans="1:5" s="98" customFormat="1" ht="18.75" customHeight="1">
      <c r="A1" s="596" t="s">
        <v>547</v>
      </c>
      <c r="B1" s="597"/>
      <c r="C1" s="597"/>
      <c r="D1" s="570"/>
      <c r="E1" s="570"/>
    </row>
    <row r="2" spans="1:5" ht="18.75" customHeight="1">
      <c r="A2" s="290"/>
      <c r="B2" s="103"/>
      <c r="C2" s="103"/>
      <c r="D2" s="234"/>
      <c r="E2" s="234"/>
    </row>
    <row r="3" spans="1:5" s="98" customFormat="1" ht="18.75" customHeight="1">
      <c r="A3" s="82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304"/>
      <c r="B4" s="268"/>
      <c r="C4" s="268"/>
      <c r="D4" s="239"/>
      <c r="E4" s="239"/>
    </row>
    <row r="5" spans="1:5" s="98" customFormat="1" ht="17.100000000000001" customHeight="1">
      <c r="A5" s="84" t="s">
        <v>450</v>
      </c>
      <c r="B5" s="115">
        <v>460</v>
      </c>
      <c r="C5" s="115">
        <v>500</v>
      </c>
      <c r="D5" s="94">
        <v>500</v>
      </c>
      <c r="E5" s="94">
        <v>500</v>
      </c>
    </row>
    <row r="6" spans="1:5" s="98" customFormat="1" ht="17.100000000000001" customHeight="1">
      <c r="A6" s="84" t="s">
        <v>450</v>
      </c>
      <c r="B6" s="115">
        <v>460</v>
      </c>
      <c r="C6" s="115">
        <v>500</v>
      </c>
      <c r="D6" s="94">
        <v>500</v>
      </c>
      <c r="E6" s="94">
        <v>500</v>
      </c>
    </row>
    <row r="7" spans="1:5" ht="17.100000000000001" customHeight="1">
      <c r="A7" s="84" t="s">
        <v>450</v>
      </c>
      <c r="B7" s="115">
        <v>460</v>
      </c>
      <c r="C7" s="115">
        <v>500</v>
      </c>
      <c r="D7" s="94">
        <v>500</v>
      </c>
      <c r="E7" s="94">
        <v>500</v>
      </c>
    </row>
    <row r="8" spans="1:5" ht="17.100000000000001" customHeight="1">
      <c r="A8" s="84" t="s">
        <v>450</v>
      </c>
      <c r="B8" s="115">
        <v>460</v>
      </c>
      <c r="C8" s="115">
        <v>500</v>
      </c>
      <c r="D8" s="94">
        <v>500</v>
      </c>
      <c r="E8" s="94">
        <v>500</v>
      </c>
    </row>
    <row r="9" spans="1:5" ht="17.100000000000001" customHeight="1">
      <c r="A9" s="84" t="s">
        <v>451</v>
      </c>
      <c r="B9" s="115">
        <v>1200</v>
      </c>
      <c r="C9" s="115">
        <v>1600</v>
      </c>
      <c r="D9" s="94">
        <v>1800</v>
      </c>
      <c r="E9" s="94">
        <v>1500</v>
      </c>
    </row>
    <row r="10" spans="1:5" ht="17.100000000000001" customHeight="1">
      <c r="A10" s="84" t="s">
        <v>452</v>
      </c>
      <c r="B10" s="115">
        <v>1200</v>
      </c>
      <c r="C10" s="115">
        <v>1200</v>
      </c>
      <c r="D10" s="94">
        <v>1800</v>
      </c>
      <c r="E10" s="94">
        <v>1900</v>
      </c>
    </row>
    <row r="11" spans="1:5" ht="17.100000000000001" customHeight="1">
      <c r="A11" s="84" t="s">
        <v>389</v>
      </c>
      <c r="B11" s="115"/>
      <c r="C11" s="115">
        <v>1040</v>
      </c>
      <c r="D11" s="138">
        <v>945</v>
      </c>
      <c r="E11" s="138">
        <v>1050</v>
      </c>
    </row>
    <row r="12" spans="1:5" ht="17.100000000000001" customHeight="1">
      <c r="A12" s="83" t="s">
        <v>814</v>
      </c>
      <c r="B12" s="137"/>
      <c r="C12" s="115">
        <v>375</v>
      </c>
      <c r="D12" s="138">
        <v>375</v>
      </c>
      <c r="E12" s="138">
        <v>375</v>
      </c>
    </row>
    <row r="13" spans="1:5" ht="17.100000000000001" customHeight="1">
      <c r="A13" s="84" t="s">
        <v>815</v>
      </c>
      <c r="B13" s="115"/>
      <c r="C13" s="115">
        <v>120</v>
      </c>
      <c r="D13" s="138">
        <v>120</v>
      </c>
      <c r="E13" s="138">
        <v>120</v>
      </c>
    </row>
    <row r="14" spans="1:5" ht="17.100000000000001" customHeight="1">
      <c r="A14" s="84" t="s">
        <v>1192</v>
      </c>
      <c r="B14" s="115"/>
      <c r="C14" s="115"/>
      <c r="D14" s="138">
        <v>2250</v>
      </c>
      <c r="E14" s="138">
        <v>2000</v>
      </c>
    </row>
    <row r="15" spans="1:5" ht="17.100000000000001" customHeight="1">
      <c r="A15" s="84" t="s">
        <v>390</v>
      </c>
      <c r="B15" s="115"/>
      <c r="C15" s="115"/>
      <c r="D15" s="138">
        <v>125</v>
      </c>
      <c r="E15" s="138">
        <v>125</v>
      </c>
    </row>
    <row r="16" spans="1:5" ht="17.100000000000001" customHeight="1">
      <c r="A16" s="84" t="s">
        <v>391</v>
      </c>
      <c r="B16" s="115"/>
      <c r="C16" s="115"/>
      <c r="D16" s="138">
        <v>350</v>
      </c>
      <c r="E16" s="138"/>
    </row>
    <row r="17" spans="1:5" ht="17.100000000000001" customHeight="1">
      <c r="A17" s="84" t="s">
        <v>816</v>
      </c>
      <c r="B17" s="115"/>
      <c r="C17" s="115">
        <v>2200</v>
      </c>
      <c r="D17" s="138"/>
      <c r="E17" s="138"/>
    </row>
    <row r="18" spans="1:5" ht="17.100000000000001" customHeight="1">
      <c r="A18" s="84" t="s">
        <v>392</v>
      </c>
      <c r="B18" s="115"/>
      <c r="C18" s="115"/>
      <c r="D18" s="138">
        <v>1200</v>
      </c>
      <c r="E18" s="138"/>
    </row>
    <row r="19" spans="1:5" ht="17.100000000000001" customHeight="1">
      <c r="A19" s="83" t="s">
        <v>393</v>
      </c>
      <c r="B19" s="137"/>
      <c r="C19" s="115"/>
      <c r="D19" s="138"/>
      <c r="E19" s="138">
        <v>300</v>
      </c>
    </row>
    <row r="20" spans="1:5" ht="17.100000000000001" customHeight="1">
      <c r="A20" s="83" t="s">
        <v>394</v>
      </c>
      <c r="B20" s="137"/>
      <c r="C20" s="115"/>
      <c r="D20" s="138"/>
      <c r="E20" s="138">
        <v>2040</v>
      </c>
    </row>
    <row r="21" spans="1:5" ht="17.100000000000001" customHeight="1">
      <c r="A21" s="305"/>
      <c r="B21" s="137"/>
      <c r="C21" s="137"/>
      <c r="D21" s="138"/>
      <c r="E21" s="138"/>
    </row>
    <row r="22" spans="1:5" ht="17.100000000000001" customHeight="1" thickBot="1">
      <c r="A22" s="83"/>
      <c r="B22" s="246"/>
      <c r="C22" s="246"/>
      <c r="D22" s="248"/>
      <c r="E22" s="248"/>
    </row>
    <row r="23" spans="1:5" ht="18.75" customHeight="1" thickTop="1">
      <c r="A23" s="196" t="s">
        <v>418</v>
      </c>
      <c r="B23" s="306">
        <f>SUM(B4:B22)</f>
        <v>4240</v>
      </c>
      <c r="C23" s="306">
        <f>SUM(C4:C22)</f>
        <v>8535</v>
      </c>
      <c r="D23" s="96">
        <f>SUM(D4:D22)</f>
        <v>10965</v>
      </c>
      <c r="E23" s="96">
        <f>SUM(E4:E22)</f>
        <v>11410</v>
      </c>
    </row>
    <row r="24" spans="1:5" ht="18.75" customHeight="1">
      <c r="A24" s="46"/>
    </row>
    <row r="25" spans="1:5" ht="18.75" customHeight="1">
      <c r="A25" s="46" t="s">
        <v>395</v>
      </c>
    </row>
    <row r="26" spans="1:5" ht="18.75" customHeight="1">
      <c r="A26" s="46" t="s">
        <v>396</v>
      </c>
    </row>
    <row r="27" spans="1:5" ht="18.75" customHeight="1">
      <c r="A27" s="46" t="s">
        <v>397</v>
      </c>
    </row>
    <row r="28" spans="1:5" ht="18.75" customHeight="1">
      <c r="A28" s="46" t="s">
        <v>399</v>
      </c>
    </row>
    <row r="29" spans="1:5" ht="18.75" customHeight="1">
      <c r="A29" s="46" t="s">
        <v>398</v>
      </c>
    </row>
    <row r="30" spans="1:5" ht="18.75" customHeight="1">
      <c r="A30" s="46" t="s">
        <v>400</v>
      </c>
    </row>
    <row r="31" spans="1:5" ht="18.75" customHeight="1">
      <c r="A31" s="46"/>
    </row>
  </sheetData>
  <phoneticPr fontId="20" type="noConversion"/>
  <printOptions horizontalCentered="1"/>
  <pageMargins left="0.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B1" sqref="B1"/>
    </sheetView>
  </sheetViews>
  <sheetFormatPr defaultRowHeight="16.5"/>
  <cols>
    <col min="1" max="1" width="2.140625" style="258" customWidth="1"/>
    <col min="2" max="2" width="38.7109375" style="258" customWidth="1"/>
    <col min="3" max="6" width="12.28515625" style="258" customWidth="1"/>
    <col min="7" max="16384" width="9.140625" style="258"/>
  </cols>
  <sheetData>
    <row r="1" spans="2:6">
      <c r="B1" s="596" t="s">
        <v>303</v>
      </c>
      <c r="C1" s="615"/>
      <c r="D1" s="597"/>
      <c r="E1" s="597"/>
      <c r="F1" s="597"/>
    </row>
    <row r="2" spans="2:6">
      <c r="B2" s="290"/>
      <c r="C2" s="103"/>
      <c r="D2" s="103"/>
      <c r="E2" s="103"/>
      <c r="F2" s="103"/>
    </row>
    <row r="3" spans="2:6">
      <c r="B3" s="82" t="s">
        <v>420</v>
      </c>
      <c r="C3" s="237">
        <v>2006</v>
      </c>
      <c r="D3" s="237">
        <v>2007</v>
      </c>
      <c r="E3" s="237">
        <v>2008</v>
      </c>
      <c r="F3" s="237">
        <v>2009</v>
      </c>
    </row>
    <row r="4" spans="2:6">
      <c r="B4" s="616" t="s">
        <v>401</v>
      </c>
      <c r="C4" s="237"/>
      <c r="D4" s="237"/>
      <c r="E4" s="237"/>
      <c r="F4" s="237"/>
    </row>
    <row r="5" spans="2:6">
      <c r="B5" s="124"/>
      <c r="C5" s="124"/>
      <c r="D5" s="124"/>
      <c r="E5" s="124"/>
      <c r="F5" s="103"/>
    </row>
    <row r="6" spans="2:6">
      <c r="B6" s="84" t="s">
        <v>403</v>
      </c>
      <c r="C6" s="81">
        <v>350</v>
      </c>
      <c r="D6" s="81">
        <v>1500</v>
      </c>
      <c r="E6" s="81">
        <v>1800</v>
      </c>
      <c r="F6" s="103">
        <v>1700</v>
      </c>
    </row>
    <row r="7" spans="2:6">
      <c r="B7" s="84" t="s">
        <v>825</v>
      </c>
      <c r="C7" s="103">
        <v>9600</v>
      </c>
      <c r="D7" s="103">
        <v>12000</v>
      </c>
      <c r="E7" s="103">
        <v>15000</v>
      </c>
      <c r="F7" s="103">
        <v>16000</v>
      </c>
    </row>
    <row r="8" spans="2:6">
      <c r="B8" s="84" t="s">
        <v>402</v>
      </c>
      <c r="C8" s="81">
        <v>300</v>
      </c>
      <c r="D8" s="81">
        <v>900</v>
      </c>
      <c r="E8" s="81">
        <v>900</v>
      </c>
      <c r="F8" s="103">
        <v>1000</v>
      </c>
    </row>
    <row r="9" spans="2:6">
      <c r="B9" s="84" t="s">
        <v>524</v>
      </c>
      <c r="C9" s="103">
        <v>1800</v>
      </c>
      <c r="D9" s="103">
        <v>2400</v>
      </c>
      <c r="E9" s="81">
        <v>2400</v>
      </c>
      <c r="F9" s="103">
        <v>2000</v>
      </c>
    </row>
    <row r="10" spans="2:6">
      <c r="B10" s="84" t="s">
        <v>824</v>
      </c>
      <c r="C10" s="103">
        <v>14000</v>
      </c>
      <c r="D10" s="103">
        <v>15000</v>
      </c>
      <c r="E10" s="103">
        <v>15600</v>
      </c>
      <c r="F10" s="103">
        <v>18000</v>
      </c>
    </row>
    <row r="11" spans="2:6">
      <c r="B11" s="84" t="s">
        <v>432</v>
      </c>
      <c r="C11" s="103">
        <v>3600</v>
      </c>
      <c r="D11" s="103">
        <v>4000</v>
      </c>
      <c r="E11" s="103">
        <v>4000</v>
      </c>
      <c r="F11" s="103">
        <v>4000</v>
      </c>
    </row>
    <row r="12" spans="2:6">
      <c r="B12" s="84" t="s">
        <v>300</v>
      </c>
      <c r="C12" s="103">
        <v>2800</v>
      </c>
      <c r="D12" s="103">
        <v>3100</v>
      </c>
      <c r="E12" s="103">
        <v>3200</v>
      </c>
      <c r="F12" s="81">
        <v>3000</v>
      </c>
    </row>
    <row r="13" spans="2:6">
      <c r="B13" s="84" t="s">
        <v>522</v>
      </c>
      <c r="C13" s="103">
        <v>4500</v>
      </c>
      <c r="D13" s="103">
        <v>6800</v>
      </c>
      <c r="E13" s="103">
        <v>8000</v>
      </c>
      <c r="F13" s="103">
        <v>7000</v>
      </c>
    </row>
    <row r="14" spans="2:6">
      <c r="B14" s="84" t="s">
        <v>521</v>
      </c>
      <c r="C14" s="103">
        <v>3000</v>
      </c>
      <c r="D14" s="103">
        <v>3000</v>
      </c>
      <c r="E14" s="103">
        <v>4200</v>
      </c>
      <c r="F14" s="81">
        <v>4500</v>
      </c>
    </row>
    <row r="15" spans="2:6">
      <c r="B15" s="84" t="s">
        <v>523</v>
      </c>
      <c r="C15" s="103">
        <v>150</v>
      </c>
      <c r="D15" s="103">
        <v>182</v>
      </c>
      <c r="E15" s="103">
        <v>200</v>
      </c>
      <c r="F15" s="81">
        <v>250</v>
      </c>
    </row>
    <row r="16" spans="2:6">
      <c r="B16" s="84" t="s">
        <v>823</v>
      </c>
      <c r="C16" s="103"/>
      <c r="D16" s="103">
        <v>1250</v>
      </c>
      <c r="E16" s="103">
        <v>1600</v>
      </c>
      <c r="F16" s="81">
        <v>0</v>
      </c>
    </row>
    <row r="17" spans="1:6">
      <c r="B17" s="84" t="s">
        <v>301</v>
      </c>
      <c r="C17" s="81"/>
      <c r="D17" s="81"/>
      <c r="E17" s="81">
        <v>2400</v>
      </c>
      <c r="F17" s="81">
        <v>0</v>
      </c>
    </row>
    <row r="18" spans="1:6">
      <c r="B18" s="84" t="s">
        <v>302</v>
      </c>
      <c r="C18" s="81"/>
      <c r="D18" s="81"/>
      <c r="E18" s="81">
        <v>2400</v>
      </c>
      <c r="F18" s="81">
        <v>2000</v>
      </c>
    </row>
    <row r="19" spans="1:6" ht="17.25" thickBot="1">
      <c r="B19" s="617"/>
      <c r="C19" s="105"/>
      <c r="D19" s="105"/>
      <c r="E19" s="105"/>
      <c r="F19" s="105"/>
    </row>
    <row r="20" spans="1:6" ht="17.25" thickTop="1">
      <c r="B20" s="618" t="s">
        <v>418</v>
      </c>
      <c r="C20" s="306">
        <f>SUM(C4:C19)</f>
        <v>40100</v>
      </c>
      <c r="D20" s="306">
        <f>SUM(D4:D19)</f>
        <v>50132</v>
      </c>
      <c r="E20" s="306">
        <f>SUM(E4:E19)</f>
        <v>61700</v>
      </c>
      <c r="F20" s="306">
        <f>SUM(F4:F19)</f>
        <v>59450</v>
      </c>
    </row>
    <row r="22" spans="1:6">
      <c r="A22" s="258" t="s">
        <v>52</v>
      </c>
      <c r="B22" s="258" t="s">
        <v>304</v>
      </c>
    </row>
    <row r="23" spans="1:6">
      <c r="A23" s="258" t="s">
        <v>52</v>
      </c>
      <c r="B23" s="258" t="s">
        <v>305</v>
      </c>
    </row>
    <row r="24" spans="1:6">
      <c r="A24" s="258" t="s">
        <v>52</v>
      </c>
      <c r="B24" s="258" t="s">
        <v>321</v>
      </c>
    </row>
    <row r="25" spans="1:6">
      <c r="B25" s="258" t="s">
        <v>306</v>
      </c>
    </row>
    <row r="26" spans="1:6">
      <c r="A26" s="258" t="s">
        <v>52</v>
      </c>
      <c r="B26" s="258" t="s">
        <v>322</v>
      </c>
    </row>
    <row r="27" spans="1:6">
      <c r="B27" s="258" t="s">
        <v>307</v>
      </c>
    </row>
    <row r="28" spans="1:6">
      <c r="A28" s="258" t="s">
        <v>52</v>
      </c>
      <c r="B28" s="258" t="s">
        <v>308</v>
      </c>
    </row>
    <row r="29" spans="1:6">
      <c r="A29" s="258" t="s">
        <v>52</v>
      </c>
      <c r="B29" s="258" t="s">
        <v>314</v>
      </c>
    </row>
    <row r="30" spans="1:6">
      <c r="A30" s="258" t="s">
        <v>52</v>
      </c>
      <c r="B30" s="258" t="s">
        <v>315</v>
      </c>
    </row>
    <row r="31" spans="1:6">
      <c r="B31" s="258" t="s">
        <v>323</v>
      </c>
    </row>
    <row r="32" spans="1:6">
      <c r="B32" s="258" t="s">
        <v>316</v>
      </c>
    </row>
    <row r="33" spans="1:2">
      <c r="A33" s="258" t="s">
        <v>52</v>
      </c>
      <c r="B33" s="258" t="s">
        <v>317</v>
      </c>
    </row>
    <row r="34" spans="1:2">
      <c r="B34" s="258" t="s">
        <v>318</v>
      </c>
    </row>
    <row r="35" spans="1:2">
      <c r="A35" s="258" t="s">
        <v>52</v>
      </c>
      <c r="B35" s="258" t="s">
        <v>319</v>
      </c>
    </row>
    <row r="36" spans="1:2">
      <c r="B36" s="258" t="s">
        <v>320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pane ySplit="2" topLeftCell="A3" activePane="bottomLeft" state="frozen"/>
      <selection pane="bottomLeft"/>
    </sheetView>
  </sheetViews>
  <sheetFormatPr defaultRowHeight="16.5"/>
  <cols>
    <col min="1" max="1" width="44.140625" style="258" customWidth="1"/>
    <col min="2" max="5" width="11.7109375" style="258" customWidth="1"/>
    <col min="6" max="16384" width="9.140625" style="258"/>
  </cols>
  <sheetData>
    <row r="1" spans="1:5" ht="18" customHeight="1">
      <c r="A1" s="596" t="s">
        <v>583</v>
      </c>
      <c r="B1" s="627"/>
      <c r="C1" s="627"/>
      <c r="D1" s="627"/>
      <c r="E1" s="627"/>
    </row>
    <row r="2" spans="1:5" ht="18" customHeight="1">
      <c r="A2" s="290" t="s">
        <v>420</v>
      </c>
      <c r="B2" s="237">
        <v>2006</v>
      </c>
      <c r="C2" s="237">
        <v>2007</v>
      </c>
      <c r="D2" s="237">
        <v>2008</v>
      </c>
      <c r="E2" s="237">
        <v>2009</v>
      </c>
    </row>
    <row r="3" spans="1:5" ht="18" customHeight="1">
      <c r="A3" s="290"/>
      <c r="B3" s="238"/>
      <c r="C3" s="238"/>
      <c r="D3" s="238"/>
      <c r="E3" s="238"/>
    </row>
    <row r="4" spans="1:5" ht="15" customHeight="1">
      <c r="A4" s="84" t="s">
        <v>555</v>
      </c>
      <c r="B4" s="115">
        <v>120</v>
      </c>
      <c r="C4" s="115">
        <v>120</v>
      </c>
      <c r="D4" s="115"/>
      <c r="E4" s="115"/>
    </row>
    <row r="5" spans="1:5" ht="16.5" customHeight="1">
      <c r="A5" s="628" t="s">
        <v>635</v>
      </c>
      <c r="B5" s="275">
        <v>185</v>
      </c>
      <c r="C5" s="275"/>
      <c r="D5" s="275"/>
      <c r="E5" s="115"/>
    </row>
    <row r="6" spans="1:5" ht="18" customHeight="1">
      <c r="A6" s="114" t="s">
        <v>458</v>
      </c>
      <c r="B6" s="115">
        <v>300</v>
      </c>
      <c r="C6" s="115">
        <v>350</v>
      </c>
      <c r="D6" s="115">
        <v>350</v>
      </c>
      <c r="E6" s="115">
        <v>350</v>
      </c>
    </row>
    <row r="7" spans="1:5" ht="18" customHeight="1">
      <c r="A7" s="114" t="s">
        <v>540</v>
      </c>
      <c r="B7" s="115">
        <v>600</v>
      </c>
      <c r="C7" s="115">
        <v>600</v>
      </c>
      <c r="D7" s="115">
        <v>900</v>
      </c>
      <c r="E7" s="115">
        <v>750</v>
      </c>
    </row>
    <row r="8" spans="1:5" ht="18" customHeight="1">
      <c r="A8" s="114" t="s">
        <v>642</v>
      </c>
      <c r="B8" s="115">
        <v>6000</v>
      </c>
      <c r="C8" s="115">
        <v>6000</v>
      </c>
      <c r="D8" s="115">
        <v>2400</v>
      </c>
      <c r="E8" s="115"/>
    </row>
    <row r="9" spans="1:5" ht="18" customHeight="1">
      <c r="A9" s="84" t="s">
        <v>633</v>
      </c>
      <c r="B9" s="137">
        <v>1560</v>
      </c>
      <c r="C9" s="137">
        <v>1900</v>
      </c>
      <c r="D9" s="137"/>
      <c r="E9" s="115"/>
    </row>
    <row r="10" spans="1:5" ht="18" customHeight="1">
      <c r="A10" s="114" t="s">
        <v>643</v>
      </c>
      <c r="B10" s="115">
        <v>1800</v>
      </c>
      <c r="C10" s="115">
        <v>1800</v>
      </c>
      <c r="D10" s="115">
        <v>4200</v>
      </c>
      <c r="E10" s="137"/>
    </row>
    <row r="11" spans="1:5" ht="18" customHeight="1">
      <c r="A11" s="114" t="s">
        <v>10</v>
      </c>
      <c r="B11" s="115">
        <v>2400</v>
      </c>
      <c r="C11" s="115">
        <v>3600</v>
      </c>
      <c r="D11" s="115">
        <v>2600</v>
      </c>
      <c r="E11" s="115">
        <v>3000</v>
      </c>
    </row>
    <row r="12" spans="1:5" ht="18" customHeight="1">
      <c r="A12" s="84" t="s">
        <v>50</v>
      </c>
      <c r="B12" s="137">
        <v>300</v>
      </c>
      <c r="C12" s="137">
        <v>400</v>
      </c>
      <c r="D12" s="137">
        <v>400</v>
      </c>
      <c r="E12" s="275">
        <v>450</v>
      </c>
    </row>
    <row r="13" spans="1:5" ht="18" customHeight="1">
      <c r="A13" s="114" t="s">
        <v>644</v>
      </c>
      <c r="B13" s="115">
        <v>6200</v>
      </c>
      <c r="C13" s="115">
        <v>6200</v>
      </c>
      <c r="D13" s="115">
        <v>6200</v>
      </c>
      <c r="E13" s="245">
        <v>6000</v>
      </c>
    </row>
    <row r="14" spans="1:5" ht="18" customHeight="1">
      <c r="A14" s="578" t="s">
        <v>639</v>
      </c>
      <c r="B14" s="245">
        <v>500</v>
      </c>
      <c r="C14" s="245">
        <v>500</v>
      </c>
      <c r="D14" s="245">
        <v>500</v>
      </c>
      <c r="E14" s="115">
        <v>300</v>
      </c>
    </row>
    <row r="15" spans="1:5" ht="18" customHeight="1">
      <c r="A15" s="84" t="s">
        <v>632</v>
      </c>
      <c r="B15" s="137">
        <v>1200</v>
      </c>
      <c r="C15" s="115"/>
      <c r="D15" s="115"/>
      <c r="E15" s="137"/>
    </row>
    <row r="16" spans="1:5" ht="18" customHeight="1">
      <c r="A16" s="578" t="s">
        <v>533</v>
      </c>
      <c r="B16" s="115">
        <v>684</v>
      </c>
      <c r="C16" s="115">
        <v>450</v>
      </c>
      <c r="D16" s="115">
        <v>450</v>
      </c>
      <c r="E16" s="115">
        <v>200</v>
      </c>
    </row>
    <row r="17" spans="1:5" ht="18" customHeight="1">
      <c r="A17" s="114" t="s">
        <v>826</v>
      </c>
      <c r="B17" s="138">
        <v>11503</v>
      </c>
      <c r="C17" s="137">
        <v>12000</v>
      </c>
      <c r="D17" s="137">
        <v>12500</v>
      </c>
      <c r="E17" s="275">
        <v>13000</v>
      </c>
    </row>
    <row r="18" spans="1:5" ht="18" customHeight="1">
      <c r="A18" s="578" t="s">
        <v>640</v>
      </c>
      <c r="B18" s="115">
        <v>2700</v>
      </c>
      <c r="C18" s="115">
        <v>2800</v>
      </c>
      <c r="D18" s="115">
        <v>2800</v>
      </c>
      <c r="E18" s="115">
        <v>2000</v>
      </c>
    </row>
    <row r="19" spans="1:5" ht="18" customHeight="1">
      <c r="A19" s="114" t="s">
        <v>539</v>
      </c>
      <c r="B19" s="275">
        <v>500</v>
      </c>
      <c r="C19" s="275">
        <v>500</v>
      </c>
      <c r="D19" s="275"/>
      <c r="E19" s="115"/>
    </row>
    <row r="20" spans="1:5" ht="18" customHeight="1">
      <c r="A20" s="578" t="s">
        <v>12</v>
      </c>
      <c r="B20" s="115">
        <v>3500</v>
      </c>
      <c r="C20" s="115">
        <v>2600</v>
      </c>
      <c r="D20" s="115">
        <v>2400</v>
      </c>
      <c r="E20" s="275">
        <v>0</v>
      </c>
    </row>
    <row r="21" spans="1:5" ht="18" customHeight="1">
      <c r="A21" s="114" t="s">
        <v>535</v>
      </c>
      <c r="B21" s="115">
        <v>1200</v>
      </c>
      <c r="C21" s="115">
        <v>1200</v>
      </c>
      <c r="D21" s="115">
        <v>1800</v>
      </c>
      <c r="E21" s="115">
        <v>2000</v>
      </c>
    </row>
    <row r="22" spans="1:5" ht="18" customHeight="1">
      <c r="A22" s="114" t="s">
        <v>645</v>
      </c>
      <c r="B22" s="115">
        <v>6000</v>
      </c>
      <c r="C22" s="115">
        <v>0</v>
      </c>
      <c r="D22" s="115"/>
      <c r="E22" s="138"/>
    </row>
    <row r="23" spans="1:5" ht="18" customHeight="1">
      <c r="A23" s="114" t="s">
        <v>641</v>
      </c>
      <c r="B23" s="138">
        <v>750</v>
      </c>
      <c r="C23" s="138">
        <v>750</v>
      </c>
      <c r="D23" s="138">
        <v>300</v>
      </c>
      <c r="E23" s="115">
        <v>300</v>
      </c>
    </row>
    <row r="24" spans="1:5" ht="18" customHeight="1">
      <c r="A24" s="628" t="s">
        <v>634</v>
      </c>
      <c r="B24" s="275">
        <v>350</v>
      </c>
      <c r="C24" s="275">
        <v>1251</v>
      </c>
      <c r="D24" s="275"/>
      <c r="E24" s="138"/>
    </row>
    <row r="25" spans="1:5" ht="18" customHeight="1">
      <c r="A25" s="114" t="s">
        <v>534</v>
      </c>
      <c r="B25" s="115">
        <v>1500</v>
      </c>
      <c r="C25" s="115">
        <v>1600</v>
      </c>
      <c r="D25" s="115"/>
      <c r="E25" s="275"/>
    </row>
    <row r="26" spans="1:5" ht="18" customHeight="1">
      <c r="A26" s="114" t="s">
        <v>536</v>
      </c>
      <c r="B26" s="275">
        <v>1400</v>
      </c>
      <c r="C26" s="275">
        <v>1400</v>
      </c>
      <c r="D26" s="275">
        <v>1400</v>
      </c>
      <c r="E26" s="245">
        <v>1000</v>
      </c>
    </row>
    <row r="27" spans="1:5" ht="18" customHeight="1">
      <c r="A27" s="578" t="s">
        <v>537</v>
      </c>
      <c r="B27" s="245">
        <v>450</v>
      </c>
      <c r="C27" s="245">
        <v>600</v>
      </c>
      <c r="D27" s="245">
        <v>750</v>
      </c>
      <c r="E27" s="275">
        <v>400</v>
      </c>
    </row>
    <row r="28" spans="1:5" ht="18" customHeight="1">
      <c r="A28" s="114" t="s">
        <v>538</v>
      </c>
      <c r="B28" s="275">
        <v>600</v>
      </c>
      <c r="C28" s="275">
        <v>750</v>
      </c>
      <c r="D28" s="275">
        <v>750</v>
      </c>
      <c r="E28" s="115">
        <v>500</v>
      </c>
    </row>
    <row r="29" spans="1:5" ht="18" customHeight="1">
      <c r="A29" s="84" t="s">
        <v>551</v>
      </c>
      <c r="B29" s="115"/>
      <c r="C29" s="115">
        <v>120</v>
      </c>
      <c r="D29" s="115"/>
      <c r="E29" s="115"/>
    </row>
    <row r="30" spans="1:5" ht="18" customHeight="1">
      <c r="A30" s="628" t="s">
        <v>32</v>
      </c>
      <c r="B30" s="275"/>
      <c r="C30" s="275">
        <v>2151</v>
      </c>
      <c r="D30" s="275"/>
      <c r="E30" s="137"/>
    </row>
    <row r="31" spans="1:5" ht="18" customHeight="1">
      <c r="A31" s="114" t="s">
        <v>11</v>
      </c>
      <c r="B31" s="275"/>
      <c r="C31" s="275">
        <v>2400</v>
      </c>
      <c r="D31" s="275">
        <v>950</v>
      </c>
      <c r="E31" s="275"/>
    </row>
    <row r="32" spans="1:5" ht="18" customHeight="1">
      <c r="A32" s="84" t="s">
        <v>552</v>
      </c>
      <c r="B32" s="115"/>
      <c r="C32" s="115">
        <v>120</v>
      </c>
      <c r="D32" s="115"/>
      <c r="E32" s="115"/>
    </row>
    <row r="33" spans="1:5" ht="18" customHeight="1">
      <c r="A33" s="114" t="s">
        <v>827</v>
      </c>
      <c r="B33" s="275"/>
      <c r="C33" s="275">
        <v>1200</v>
      </c>
      <c r="D33" s="275">
        <v>3200</v>
      </c>
      <c r="E33" s="115">
        <v>3000</v>
      </c>
    </row>
    <row r="34" spans="1:5" ht="18" customHeight="1">
      <c r="A34" s="114" t="s">
        <v>828</v>
      </c>
      <c r="B34" s="138"/>
      <c r="C34" s="138">
        <v>1800</v>
      </c>
      <c r="D34" s="138">
        <v>1200</v>
      </c>
      <c r="E34" s="275">
        <v>800</v>
      </c>
    </row>
    <row r="35" spans="1:5" ht="18" customHeight="1">
      <c r="A35" s="719" t="s">
        <v>14</v>
      </c>
      <c r="B35" s="275"/>
      <c r="C35" s="275"/>
      <c r="D35" s="275">
        <v>2600</v>
      </c>
      <c r="E35" s="275">
        <v>1600</v>
      </c>
    </row>
    <row r="36" spans="1:5" ht="18" customHeight="1">
      <c r="A36" s="124" t="s">
        <v>9</v>
      </c>
      <c r="B36" s="115"/>
      <c r="C36" s="115"/>
      <c r="D36" s="115">
        <v>2240</v>
      </c>
      <c r="E36" s="275">
        <v>750</v>
      </c>
    </row>
    <row r="37" spans="1:5" ht="18" customHeight="1">
      <c r="A37" s="719" t="s">
        <v>13</v>
      </c>
      <c r="B37" s="275"/>
      <c r="C37" s="275"/>
      <c r="D37" s="275">
        <v>3000</v>
      </c>
      <c r="E37" s="275">
        <v>3000</v>
      </c>
    </row>
    <row r="38" spans="1:5" ht="18" customHeight="1" thickBot="1">
      <c r="A38" s="720" t="s">
        <v>75</v>
      </c>
      <c r="B38" s="248"/>
      <c r="C38" s="248"/>
      <c r="D38" s="248"/>
      <c r="E38" s="248"/>
    </row>
    <row r="39" spans="1:5" ht="18" customHeight="1" thickTop="1">
      <c r="A39" s="629" t="s">
        <v>488</v>
      </c>
      <c r="B39" s="260">
        <f>SUM(B3:B38)</f>
        <v>52302</v>
      </c>
      <c r="C39" s="260">
        <f>SUM(C3:C38)</f>
        <v>55162</v>
      </c>
      <c r="D39" s="260">
        <f>SUM(D3:D38)</f>
        <v>53890</v>
      </c>
      <c r="E39" s="260">
        <f>SUM(E3:E38)</f>
        <v>39400</v>
      </c>
    </row>
    <row r="40" spans="1:5" ht="18" customHeight="1">
      <c r="A40" s="67"/>
      <c r="B40" s="630"/>
      <c r="C40" s="630"/>
    </row>
    <row r="44" spans="1:5">
      <c r="A44" s="631"/>
      <c r="C44" s="397"/>
    </row>
    <row r="45" spans="1:5">
      <c r="A45" s="631"/>
      <c r="C45" s="397"/>
    </row>
    <row r="46" spans="1:5">
      <c r="A46" s="631"/>
      <c r="C46" s="397"/>
    </row>
    <row r="47" spans="1:5">
      <c r="A47" s="631"/>
      <c r="C47" s="397"/>
    </row>
    <row r="48" spans="1:5">
      <c r="A48" s="632"/>
      <c r="C48" s="397"/>
    </row>
    <row r="49" spans="1:3">
      <c r="A49" s="631"/>
      <c r="C49" s="397"/>
    </row>
  </sheetData>
  <phoneticPr fontId="20" type="noConversion"/>
  <printOptions horizontalCentered="1"/>
  <pageMargins left="0.75" right="0.75" top="0.75" bottom="0.75" header="0.5" footer="0.5"/>
  <pageSetup orientation="portrait" r:id="rId1"/>
  <headerFooter alignWithMargins="0">
    <oddFooter>&amp;L&amp;Z&amp;F,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21"/>
  <sheetViews>
    <sheetView workbookViewId="0"/>
  </sheetViews>
  <sheetFormatPr defaultRowHeight="16.5"/>
  <cols>
    <col min="1" max="1" width="39.28515625" style="258" customWidth="1"/>
    <col min="2" max="5" width="12.7109375" style="258" customWidth="1"/>
    <col min="6" max="16384" width="9.140625" style="258"/>
  </cols>
  <sheetData>
    <row r="1" spans="1:5" ht="24" customHeight="1">
      <c r="A1" s="596" t="s">
        <v>564</v>
      </c>
      <c r="B1" s="633"/>
      <c r="C1" s="633"/>
      <c r="D1" s="570"/>
      <c r="E1" s="570"/>
    </row>
    <row r="2" spans="1:5">
      <c r="A2" s="577"/>
      <c r="B2" s="124"/>
      <c r="C2" s="124"/>
      <c r="D2" s="234"/>
      <c r="E2" s="234"/>
    </row>
    <row r="3" spans="1:5">
      <c r="A3" s="577"/>
      <c r="B3" s="254">
        <v>2006</v>
      </c>
      <c r="C3" s="254">
        <v>2007</v>
      </c>
      <c r="D3" s="93">
        <v>2008</v>
      </c>
      <c r="E3" s="93">
        <v>2009</v>
      </c>
    </row>
    <row r="4" spans="1:5">
      <c r="A4" s="577"/>
      <c r="B4" s="634"/>
      <c r="C4" s="634"/>
      <c r="D4" s="239"/>
      <c r="E4" s="239"/>
    </row>
    <row r="5" spans="1:5">
      <c r="A5" s="721" t="s">
        <v>64</v>
      </c>
      <c r="B5" s="722"/>
      <c r="C5" s="722">
        <v>3996</v>
      </c>
      <c r="D5" s="93"/>
      <c r="E5" s="93"/>
    </row>
    <row r="6" spans="1:5">
      <c r="A6" s="114" t="s">
        <v>528</v>
      </c>
      <c r="B6" s="115">
        <v>18295</v>
      </c>
      <c r="C6" s="635">
        <v>36354</v>
      </c>
      <c r="D6" s="838">
        <v>34875</v>
      </c>
      <c r="E6" s="838">
        <f>'Uniform WS'!E45</f>
        <v>20975.5</v>
      </c>
    </row>
    <row r="7" spans="1:5">
      <c r="A7" s="84" t="s">
        <v>529</v>
      </c>
      <c r="B7" s="94">
        <v>21725</v>
      </c>
      <c r="C7" s="635">
        <f>'Gear WS'!C26</f>
        <v>31875</v>
      </c>
      <c r="D7" s="635">
        <f>'Gear WS'!D26</f>
        <v>35910</v>
      </c>
      <c r="E7" s="635">
        <f>'Gear WS'!E26</f>
        <v>37920</v>
      </c>
    </row>
    <row r="8" spans="1:5">
      <c r="A8" s="84" t="s">
        <v>51</v>
      </c>
      <c r="B8" s="94"/>
      <c r="C8" s="94">
        <v>1000</v>
      </c>
      <c r="D8" s="94"/>
      <c r="E8" s="94"/>
    </row>
    <row r="9" spans="1:5" ht="17.25" thickBot="1">
      <c r="A9" s="114"/>
      <c r="B9" s="147"/>
      <c r="C9" s="147"/>
      <c r="D9" s="95"/>
      <c r="E9" s="95"/>
    </row>
    <row r="10" spans="1:5" ht="24" customHeight="1" thickTop="1">
      <c r="A10" s="629" t="s">
        <v>489</v>
      </c>
      <c r="B10" s="260">
        <f>SUM(B4:B9)</f>
        <v>40020</v>
      </c>
      <c r="C10" s="260">
        <f>SUM(C4:C9)</f>
        <v>73225</v>
      </c>
      <c r="D10" s="96">
        <f>SUM(D4:D9)</f>
        <v>70785</v>
      </c>
      <c r="E10" s="96">
        <f>SUM(E4:E9)</f>
        <v>58895.5</v>
      </c>
    </row>
    <row r="11" spans="1:5">
      <c r="D11" s="67"/>
      <c r="E11" s="67"/>
    </row>
    <row r="12" spans="1:5">
      <c r="A12" s="258" t="s">
        <v>65</v>
      </c>
      <c r="D12" s="67"/>
      <c r="E12" s="67"/>
    </row>
    <row r="13" spans="1:5">
      <c r="D13" s="67"/>
      <c r="E13" s="67"/>
    </row>
    <row r="14" spans="1:5">
      <c r="D14" s="67"/>
      <c r="E14" s="67"/>
    </row>
    <row r="15" spans="1:5">
      <c r="D15" s="67"/>
      <c r="E15" s="67"/>
    </row>
    <row r="16" spans="1:5">
      <c r="D16" s="67"/>
      <c r="E16" s="67"/>
    </row>
    <row r="17" spans="4:5">
      <c r="D17" s="67"/>
      <c r="E17" s="67"/>
    </row>
    <row r="18" spans="4:5">
      <c r="D18" s="67"/>
      <c r="E18" s="67"/>
    </row>
    <row r="19" spans="4:5">
      <c r="D19" s="67"/>
      <c r="E19" s="67"/>
    </row>
    <row r="20" spans="4:5">
      <c r="D20" s="67"/>
      <c r="E20" s="67"/>
    </row>
    <row r="21" spans="4:5">
      <c r="D21" s="67"/>
      <c r="E21" s="67"/>
    </row>
  </sheetData>
  <phoneticPr fontId="2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177"/>
  <sheetViews>
    <sheetView workbookViewId="0"/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9" bestFit="1" customWidth="1"/>
    <col min="4" max="4" width="14.140625" style="10" bestFit="1" customWidth="1"/>
    <col min="5" max="5" width="14.28515625" style="6" bestFit="1" customWidth="1"/>
    <col min="6" max="16384" width="9.140625" style="6"/>
  </cols>
  <sheetData>
    <row r="1" spans="1:6" ht="18.75" customHeight="1">
      <c r="A1" s="822" t="s">
        <v>1247</v>
      </c>
      <c r="B1" s="823"/>
      <c r="C1" s="469"/>
      <c r="D1" s="470"/>
      <c r="E1" s="471"/>
    </row>
    <row r="2" spans="1:6" ht="15.75">
      <c r="A2" s="32" t="s">
        <v>434</v>
      </c>
      <c r="B2" s="33"/>
      <c r="C2" s="33"/>
      <c r="D2" s="33"/>
      <c r="E2" s="34"/>
    </row>
    <row r="3" spans="1:6" s="11" customFormat="1" ht="15.75">
      <c r="A3" s="15" t="s">
        <v>435</v>
      </c>
      <c r="B3" s="25" t="s">
        <v>436</v>
      </c>
      <c r="C3" s="25" t="s">
        <v>437</v>
      </c>
      <c r="D3" s="25" t="s">
        <v>438</v>
      </c>
      <c r="E3" s="28" t="s">
        <v>439</v>
      </c>
    </row>
    <row r="4" spans="1:6" ht="14.1" customHeight="1">
      <c r="A4" s="23" t="s">
        <v>440</v>
      </c>
      <c r="B4" s="24">
        <v>27</v>
      </c>
      <c r="C4" s="24">
        <v>2</v>
      </c>
      <c r="D4" s="827">
        <v>75</v>
      </c>
      <c r="E4" s="828">
        <f>B4*C4*D4</f>
        <v>4050</v>
      </c>
    </row>
    <row r="5" spans="1:6" ht="14.1" customHeight="1">
      <c r="A5" s="23" t="s">
        <v>441</v>
      </c>
      <c r="B5" s="24">
        <v>27</v>
      </c>
      <c r="C5" s="24">
        <v>2</v>
      </c>
      <c r="D5" s="827">
        <v>80</v>
      </c>
      <c r="E5" s="828">
        <f>B5*C5*D5</f>
        <v>4320</v>
      </c>
    </row>
    <row r="6" spans="1:6" ht="14.1" customHeight="1">
      <c r="A6" s="23" t="s">
        <v>442</v>
      </c>
      <c r="B6" s="24">
        <v>27</v>
      </c>
      <c r="C6" s="24">
        <v>6</v>
      </c>
      <c r="D6" s="827">
        <v>14</v>
      </c>
      <c r="E6" s="828">
        <f>B6*C6*D6</f>
        <v>2268</v>
      </c>
      <c r="F6"/>
    </row>
    <row r="7" spans="1:6" ht="14.1" customHeight="1">
      <c r="A7" s="23" t="s">
        <v>443</v>
      </c>
      <c r="B7" s="24">
        <v>27</v>
      </c>
      <c r="C7" s="24">
        <v>1</v>
      </c>
      <c r="D7" s="827">
        <v>30</v>
      </c>
      <c r="E7" s="828">
        <f>B7*C7*D7</f>
        <v>810</v>
      </c>
      <c r="F7"/>
    </row>
    <row r="8" spans="1:6" ht="14.1" customHeight="1">
      <c r="A8" s="23" t="s">
        <v>468</v>
      </c>
      <c r="B8" s="24">
        <v>27</v>
      </c>
      <c r="C8" s="24">
        <v>1</v>
      </c>
      <c r="D8" s="827">
        <v>72</v>
      </c>
      <c r="E8" s="828">
        <f>B8*C8*D8</f>
        <v>1944</v>
      </c>
      <c r="F8"/>
    </row>
    <row r="9" spans="1:6" ht="14.1" customHeight="1">
      <c r="A9" s="26"/>
      <c r="B9" s="24"/>
      <c r="C9" s="24"/>
      <c r="D9" s="24"/>
      <c r="E9" s="829">
        <f>SUM(E4:E8)</f>
        <v>13392</v>
      </c>
      <c r="F9"/>
    </row>
    <row r="10" spans="1:6" ht="14.1" customHeight="1">
      <c r="A10" s="26" t="s">
        <v>444</v>
      </c>
      <c r="B10" s="24"/>
      <c r="C10" s="24"/>
      <c r="D10" s="24"/>
      <c r="E10" s="43"/>
      <c r="F10"/>
    </row>
    <row r="11" spans="1:6" s="8" customFormat="1" ht="14.1" customHeight="1">
      <c r="A11" s="15" t="s">
        <v>435</v>
      </c>
      <c r="B11" s="25" t="s">
        <v>436</v>
      </c>
      <c r="C11" s="25" t="s">
        <v>437</v>
      </c>
      <c r="D11" s="25" t="s">
        <v>438</v>
      </c>
      <c r="E11" s="30" t="s">
        <v>439</v>
      </c>
      <c r="F11"/>
    </row>
    <row r="12" spans="1:6" ht="14.1" customHeight="1">
      <c r="A12" s="23" t="s">
        <v>440</v>
      </c>
      <c r="B12" s="24">
        <v>8</v>
      </c>
      <c r="C12" s="24">
        <v>1</v>
      </c>
      <c r="D12" s="827">
        <f>D4</f>
        <v>75</v>
      </c>
      <c r="E12" s="828">
        <f>B12*C12*D12</f>
        <v>600</v>
      </c>
      <c r="F12"/>
    </row>
    <row r="13" spans="1:6" ht="14.1" customHeight="1">
      <c r="A13" s="23" t="s">
        <v>442</v>
      </c>
      <c r="B13" s="24">
        <v>8</v>
      </c>
      <c r="C13" s="24">
        <v>1</v>
      </c>
      <c r="D13" s="827">
        <f>D6</f>
        <v>14</v>
      </c>
      <c r="E13" s="828">
        <f>B13*C13*D13</f>
        <v>112</v>
      </c>
      <c r="F13"/>
    </row>
    <row r="14" spans="1:6" ht="14.1" customHeight="1">
      <c r="A14" s="23" t="s">
        <v>443</v>
      </c>
      <c r="B14" s="24">
        <v>8</v>
      </c>
      <c r="C14" s="24">
        <v>1</v>
      </c>
      <c r="D14" s="827">
        <f>D7</f>
        <v>30</v>
      </c>
      <c r="E14" s="828">
        <f>B14*C14*D14</f>
        <v>240</v>
      </c>
      <c r="F14"/>
    </row>
    <row r="15" spans="1:6" ht="14.1" customHeight="1">
      <c r="A15" s="23" t="s">
        <v>468</v>
      </c>
      <c r="B15" s="24">
        <v>8</v>
      </c>
      <c r="C15" s="24">
        <v>1</v>
      </c>
      <c r="D15" s="827">
        <f>D8</f>
        <v>72</v>
      </c>
      <c r="E15" s="828">
        <f>B15*C15*D15</f>
        <v>576</v>
      </c>
      <c r="F15"/>
    </row>
    <row r="16" spans="1:6" ht="14.1" customHeight="1">
      <c r="A16" s="23"/>
      <c r="B16" s="24"/>
      <c r="C16" s="24"/>
      <c r="D16" s="24"/>
      <c r="E16" s="830">
        <f>SUM(E12:E15)</f>
        <v>1528</v>
      </c>
      <c r="F16"/>
    </row>
    <row r="17" spans="1:6" ht="14.1" customHeight="1">
      <c r="A17" s="26" t="s">
        <v>137</v>
      </c>
      <c r="B17" s="24"/>
      <c r="C17" s="24"/>
      <c r="D17" s="24"/>
      <c r="E17" s="29"/>
      <c r="F17"/>
    </row>
    <row r="18" spans="1:6" s="8" customFormat="1" ht="14.1" customHeight="1">
      <c r="A18" s="15" t="s">
        <v>435</v>
      </c>
      <c r="B18" s="25" t="s">
        <v>436</v>
      </c>
      <c r="C18" s="25" t="s">
        <v>437</v>
      </c>
      <c r="D18" s="25" t="s">
        <v>438</v>
      </c>
      <c r="E18" s="30" t="s">
        <v>439</v>
      </c>
      <c r="F18"/>
    </row>
    <row r="19" spans="1:6" ht="14.1" customHeight="1">
      <c r="A19" s="23" t="s">
        <v>440</v>
      </c>
      <c r="B19" s="24">
        <v>3</v>
      </c>
      <c r="C19" s="24">
        <v>2</v>
      </c>
      <c r="D19" s="827">
        <f>D4</f>
        <v>75</v>
      </c>
      <c r="E19" s="828">
        <f>B19*C19*D19</f>
        <v>450</v>
      </c>
      <c r="F19"/>
    </row>
    <row r="20" spans="1:6" ht="14.1" customHeight="1">
      <c r="A20" s="23" t="s">
        <v>441</v>
      </c>
      <c r="B20" s="24">
        <v>3</v>
      </c>
      <c r="C20" s="24">
        <v>2</v>
      </c>
      <c r="D20" s="827">
        <f>D5</f>
        <v>80</v>
      </c>
      <c r="E20" s="828">
        <f>B20*C20*D20</f>
        <v>480</v>
      </c>
      <c r="F20"/>
    </row>
    <row r="21" spans="1:6" ht="14.1" customHeight="1">
      <c r="A21" s="23" t="s">
        <v>443</v>
      </c>
      <c r="B21" s="24">
        <v>3</v>
      </c>
      <c r="C21" s="24">
        <v>1</v>
      </c>
      <c r="D21" s="827">
        <f>D7</f>
        <v>30</v>
      </c>
      <c r="E21" s="828">
        <f>B21*C21*D21</f>
        <v>90</v>
      </c>
      <c r="F21"/>
    </row>
    <row r="22" spans="1:6" ht="14.1" customHeight="1">
      <c r="A22" s="23" t="s">
        <v>468</v>
      </c>
      <c r="B22" s="24">
        <v>3</v>
      </c>
      <c r="C22" s="24">
        <v>1</v>
      </c>
      <c r="D22" s="831">
        <f>D8</f>
        <v>72</v>
      </c>
      <c r="E22" s="828">
        <f>B22*C22*D22</f>
        <v>216</v>
      </c>
      <c r="F22"/>
    </row>
    <row r="23" spans="1:6" ht="14.1" customHeight="1">
      <c r="A23" s="26"/>
      <c r="B23" s="24"/>
      <c r="C23" s="24"/>
      <c r="D23" s="24"/>
      <c r="E23" s="830">
        <f>SUM(E19:E22)</f>
        <v>1236</v>
      </c>
      <c r="F23"/>
    </row>
    <row r="24" spans="1:6" ht="14.1" customHeight="1">
      <c r="A24" s="26" t="s">
        <v>445</v>
      </c>
      <c r="B24" s="24"/>
      <c r="C24" s="24"/>
      <c r="D24" s="24"/>
      <c r="E24" s="29"/>
      <c r="F24"/>
    </row>
    <row r="25" spans="1:6" s="8" customFormat="1" ht="14.1" customHeight="1">
      <c r="A25" s="20" t="s">
        <v>435</v>
      </c>
      <c r="B25" s="25" t="s">
        <v>436</v>
      </c>
      <c r="C25" s="25" t="s">
        <v>437</v>
      </c>
      <c r="D25" s="25" t="s">
        <v>438</v>
      </c>
      <c r="E25" s="30" t="s">
        <v>439</v>
      </c>
      <c r="F25"/>
    </row>
    <row r="26" spans="1:6" ht="14.1" customHeight="1">
      <c r="A26" s="23" t="s">
        <v>443</v>
      </c>
      <c r="B26" s="24">
        <v>2</v>
      </c>
      <c r="C26" s="24">
        <v>1</v>
      </c>
      <c r="D26" s="827">
        <f>D7</f>
        <v>30</v>
      </c>
      <c r="E26" s="828">
        <f>B26*C26*D26</f>
        <v>60</v>
      </c>
      <c r="F26"/>
    </row>
    <row r="27" spans="1:6" ht="14.1" customHeight="1">
      <c r="A27" s="26"/>
      <c r="B27" s="24"/>
      <c r="C27" s="24"/>
      <c r="D27" s="24"/>
      <c r="E27" s="832">
        <f>SUM(E26)</f>
        <v>60</v>
      </c>
      <c r="F27"/>
    </row>
    <row r="28" spans="1:6" ht="14.1" customHeight="1">
      <c r="A28" s="26" t="s">
        <v>446</v>
      </c>
      <c r="B28" s="24"/>
      <c r="C28" s="24"/>
      <c r="D28" s="24"/>
      <c r="E28" s="29"/>
      <c r="F28"/>
    </row>
    <row r="29" spans="1:6" s="8" customFormat="1" ht="14.1" customHeight="1">
      <c r="A29" s="15" t="s">
        <v>435</v>
      </c>
      <c r="B29" s="25" t="s">
        <v>436</v>
      </c>
      <c r="C29" s="25" t="s">
        <v>437</v>
      </c>
      <c r="D29" s="25" t="s">
        <v>438</v>
      </c>
      <c r="E29" s="30" t="s">
        <v>439</v>
      </c>
      <c r="F29"/>
    </row>
    <row r="30" spans="1:6" ht="14.1" customHeight="1">
      <c r="A30" s="23" t="s">
        <v>469</v>
      </c>
      <c r="B30" s="24">
        <v>10</v>
      </c>
      <c r="C30" s="24">
        <v>1</v>
      </c>
      <c r="D30" s="827">
        <f>D4</f>
        <v>75</v>
      </c>
      <c r="E30" s="828">
        <f>B30*C30*D30</f>
        <v>750</v>
      </c>
      <c r="F30"/>
    </row>
    <row r="31" spans="1:6" ht="14.1" customHeight="1">
      <c r="A31" s="23" t="s">
        <v>468</v>
      </c>
      <c r="B31" s="24">
        <v>10</v>
      </c>
      <c r="C31" s="24">
        <v>1</v>
      </c>
      <c r="D31" s="827">
        <f>D8</f>
        <v>72</v>
      </c>
      <c r="E31" s="828">
        <f>B31*C31*D31</f>
        <v>720</v>
      </c>
      <c r="F31"/>
    </row>
    <row r="32" spans="1:6" ht="14.1" customHeight="1">
      <c r="A32" s="23" t="s">
        <v>447</v>
      </c>
      <c r="B32" s="24">
        <v>10</v>
      </c>
      <c r="C32" s="24">
        <v>1</v>
      </c>
      <c r="D32" s="827">
        <f>D6</f>
        <v>14</v>
      </c>
      <c r="E32" s="828">
        <f>B32*C32*D32</f>
        <v>140</v>
      </c>
      <c r="F32"/>
    </row>
    <row r="33" spans="1:6" ht="18" customHeight="1">
      <c r="A33" s="26"/>
      <c r="B33" s="24"/>
      <c r="C33" s="24"/>
      <c r="D33" s="27"/>
      <c r="E33" s="833">
        <f>SUM(E30:E32)</f>
        <v>1610</v>
      </c>
      <c r="F33"/>
    </row>
    <row r="34" spans="1:6" ht="14.1" customHeight="1">
      <c r="A34" s="26" t="s">
        <v>470</v>
      </c>
      <c r="B34" s="24"/>
      <c r="C34" s="24"/>
      <c r="D34" s="27"/>
      <c r="E34" s="31"/>
      <c r="F34"/>
    </row>
    <row r="35" spans="1:6" ht="14.1" customHeight="1">
      <c r="A35" s="15" t="s">
        <v>435</v>
      </c>
      <c r="B35" s="25"/>
      <c r="C35" s="25" t="s">
        <v>437</v>
      </c>
      <c r="D35" s="25" t="s">
        <v>438</v>
      </c>
      <c r="E35" s="30" t="s">
        <v>439</v>
      </c>
      <c r="F35"/>
    </row>
    <row r="36" spans="1:6" ht="14.1" customHeight="1">
      <c r="A36" s="23" t="s">
        <v>449</v>
      </c>
      <c r="B36" s="24"/>
      <c r="C36" s="24">
        <v>6</v>
      </c>
      <c r="D36" s="827">
        <v>65</v>
      </c>
      <c r="E36" s="828">
        <f>C36*D36</f>
        <v>390</v>
      </c>
      <c r="F36"/>
    </row>
    <row r="37" spans="1:6" ht="14.1" customHeight="1">
      <c r="A37" s="23" t="s">
        <v>33</v>
      </c>
      <c r="B37" s="24"/>
      <c r="C37" s="24">
        <v>250</v>
      </c>
      <c r="D37" s="827">
        <v>1.75</v>
      </c>
      <c r="E37" s="828">
        <f t="shared" ref="E37:E43" si="0">C37*D37</f>
        <v>437.5</v>
      </c>
      <c r="F37"/>
    </row>
    <row r="38" spans="1:6" ht="14.1" customHeight="1">
      <c r="A38" s="23" t="s">
        <v>474</v>
      </c>
      <c r="B38" s="24"/>
      <c r="C38" s="24">
        <v>6</v>
      </c>
      <c r="D38" s="827">
        <v>12</v>
      </c>
      <c r="E38" s="828">
        <f t="shared" si="0"/>
        <v>72</v>
      </c>
      <c r="F38"/>
    </row>
    <row r="39" spans="1:6" ht="14.1" customHeight="1">
      <c r="A39" s="61" t="s">
        <v>471</v>
      </c>
      <c r="B39" s="35"/>
      <c r="C39" s="35">
        <v>6</v>
      </c>
      <c r="D39" s="834">
        <v>15</v>
      </c>
      <c r="E39" s="828">
        <f t="shared" si="0"/>
        <v>90</v>
      </c>
      <c r="F39"/>
    </row>
    <row r="40" spans="1:6" ht="14.1" customHeight="1">
      <c r="A40" s="61" t="s">
        <v>472</v>
      </c>
      <c r="B40" s="35"/>
      <c r="C40" s="35">
        <v>15</v>
      </c>
      <c r="D40" s="834">
        <v>24</v>
      </c>
      <c r="E40" s="828">
        <f t="shared" si="0"/>
        <v>360</v>
      </c>
      <c r="F40"/>
    </row>
    <row r="41" spans="1:6" ht="14.1" customHeight="1">
      <c r="A41" s="61" t="s">
        <v>448</v>
      </c>
      <c r="B41" s="35"/>
      <c r="C41" s="35">
        <v>10</v>
      </c>
      <c r="D41" s="834">
        <v>150</v>
      </c>
      <c r="E41" s="828">
        <f t="shared" si="0"/>
        <v>1500</v>
      </c>
      <c r="F41"/>
    </row>
    <row r="42" spans="1:6" ht="14.1" customHeight="1">
      <c r="A42" s="61" t="s">
        <v>473</v>
      </c>
      <c r="B42" s="35"/>
      <c r="C42" s="35">
        <v>5</v>
      </c>
      <c r="D42" s="834">
        <v>10</v>
      </c>
      <c r="E42" s="828">
        <f t="shared" si="0"/>
        <v>50</v>
      </c>
      <c r="F42"/>
    </row>
    <row r="43" spans="1:6" ht="13.5" customHeight="1">
      <c r="A43" s="61" t="s">
        <v>34</v>
      </c>
      <c r="B43" s="35"/>
      <c r="C43" s="35">
        <v>20</v>
      </c>
      <c r="D43" s="835">
        <v>12.5</v>
      </c>
      <c r="E43" s="828">
        <f t="shared" si="0"/>
        <v>250</v>
      </c>
      <c r="F43"/>
    </row>
    <row r="44" spans="1:6" ht="13.5" customHeight="1">
      <c r="A44" s="62"/>
      <c r="B44" s="63"/>
      <c r="C44" s="63"/>
      <c r="D44" s="63"/>
      <c r="E44" s="836">
        <f>SUM(E36:E43)</f>
        <v>3149.5</v>
      </c>
    </row>
    <row r="45" spans="1:6" ht="30" customHeight="1">
      <c r="A45" s="36" t="s">
        <v>406</v>
      </c>
      <c r="B45" s="37"/>
      <c r="C45" s="37"/>
      <c r="D45" s="37"/>
      <c r="E45" s="837">
        <f>E9+E16+E23+E27+E33+E44</f>
        <v>20975.5</v>
      </c>
    </row>
    <row r="46" spans="1:6" ht="18.75" customHeight="1">
      <c r="A46" s="14"/>
      <c r="B46" s="14"/>
      <c r="C46" s="14"/>
      <c r="D46" s="14"/>
      <c r="E46" s="14"/>
    </row>
    <row r="47" spans="1:6" ht="18.75" customHeight="1">
      <c r="A47" s="14"/>
      <c r="B47" s="14"/>
      <c r="C47" s="14"/>
      <c r="D47" s="14"/>
      <c r="E47" s="14"/>
    </row>
    <row r="48" spans="1:6" ht="18.75" customHeight="1">
      <c r="A48" s="14"/>
      <c r="B48" s="14"/>
      <c r="C48" s="14"/>
      <c r="D48" s="14"/>
      <c r="E48" s="14"/>
    </row>
    <row r="49" spans="1:5" ht="18.75" customHeight="1">
      <c r="A49" s="14"/>
      <c r="B49" s="14"/>
      <c r="C49" s="14"/>
      <c r="D49" s="14"/>
      <c r="E49" s="14"/>
    </row>
    <row r="50" spans="1:5" ht="18.75" customHeight="1">
      <c r="A50" s="14"/>
      <c r="B50" s="14"/>
      <c r="C50" s="14"/>
      <c r="D50" s="14"/>
      <c r="E50" s="14"/>
    </row>
    <row r="51" spans="1:5" ht="18.75" customHeight="1">
      <c r="A51" s="14"/>
      <c r="B51" s="14"/>
      <c r="C51" s="14"/>
      <c r="D51" s="14"/>
      <c r="E51" s="14"/>
    </row>
    <row r="52" spans="1:5" ht="18.75" customHeight="1">
      <c r="A52" s="14"/>
      <c r="B52" s="14"/>
      <c r="C52" s="14"/>
      <c r="D52" s="14"/>
      <c r="E52" s="14"/>
    </row>
    <row r="53" spans="1:5" ht="18.75" customHeight="1">
      <c r="A53" s="14"/>
      <c r="B53" s="14"/>
      <c r="C53" s="14"/>
      <c r="D53" s="14"/>
      <c r="E53" s="14"/>
    </row>
    <row r="54" spans="1:5" ht="18.75" customHeight="1">
      <c r="A54" s="14"/>
      <c r="B54" s="14"/>
      <c r="C54" s="14"/>
      <c r="D54" s="14"/>
      <c r="E54" s="14"/>
    </row>
    <row r="55" spans="1:5" ht="18.75" customHeight="1">
      <c r="A55" s="14"/>
      <c r="B55" s="14"/>
      <c r="C55" s="14"/>
      <c r="D55" s="14"/>
      <c r="E55" s="14"/>
    </row>
    <row r="56" spans="1:5" ht="18.75" customHeight="1">
      <c r="A56" s="14"/>
      <c r="B56" s="14"/>
      <c r="C56" s="14"/>
      <c r="D56" s="14"/>
      <c r="E56" s="14"/>
    </row>
    <row r="57" spans="1:5" ht="18.75" customHeight="1">
      <c r="A57" s="14"/>
      <c r="B57" s="14"/>
      <c r="C57" s="14"/>
      <c r="D57" s="14"/>
      <c r="E57" s="14"/>
    </row>
    <row r="58" spans="1:5" ht="18.75" customHeight="1">
      <c r="A58" s="14"/>
      <c r="B58" s="14"/>
      <c r="C58" s="14"/>
      <c r="D58" s="14"/>
      <c r="E58" s="14"/>
    </row>
    <row r="59" spans="1:5" ht="18.75" customHeight="1">
      <c r="A59" s="14"/>
      <c r="B59" s="14"/>
      <c r="C59" s="14"/>
      <c r="D59" s="14"/>
      <c r="E59" s="14"/>
    </row>
    <row r="60" spans="1:5" ht="18.75" customHeight="1">
      <c r="A60" s="14"/>
      <c r="B60" s="14"/>
      <c r="C60" s="14"/>
      <c r="D60" s="14"/>
      <c r="E60" s="14"/>
    </row>
    <row r="61" spans="1:5" ht="18.75" customHeight="1">
      <c r="A61" s="14"/>
      <c r="B61" s="14"/>
      <c r="C61" s="14"/>
      <c r="D61" s="14"/>
      <c r="E61" s="14"/>
    </row>
    <row r="62" spans="1:5" ht="18.75" customHeight="1">
      <c r="A62" s="14"/>
      <c r="B62" s="14"/>
      <c r="C62" s="14"/>
      <c r="D62" s="14"/>
      <c r="E62" s="14"/>
    </row>
    <row r="63" spans="1:5" ht="18.75" customHeight="1">
      <c r="A63" s="14"/>
      <c r="B63" s="14"/>
      <c r="C63" s="14"/>
      <c r="D63" s="14"/>
      <c r="E63" s="14"/>
    </row>
    <row r="64" spans="1:5" ht="18.75" customHeight="1">
      <c r="A64" s="14"/>
      <c r="B64" s="14"/>
      <c r="C64" s="14"/>
      <c r="D64" s="14"/>
      <c r="E64" s="14"/>
    </row>
    <row r="65" spans="1:5" ht="18.75" customHeight="1">
      <c r="A65" s="14"/>
      <c r="B65" s="14"/>
      <c r="C65" s="14"/>
      <c r="D65" s="14"/>
      <c r="E65" s="14"/>
    </row>
    <row r="66" spans="1:5" ht="18.75" customHeight="1">
      <c r="A66" s="14"/>
      <c r="B66" s="14"/>
      <c r="C66" s="14"/>
      <c r="D66" s="14"/>
      <c r="E66" s="14"/>
    </row>
    <row r="67" spans="1:5" ht="18.75" customHeight="1">
      <c r="A67" s="14"/>
      <c r="B67" s="14"/>
      <c r="C67" s="14"/>
      <c r="D67" s="14"/>
      <c r="E67" s="14"/>
    </row>
    <row r="68" spans="1:5" ht="18.75" customHeight="1">
      <c r="A68" s="14"/>
      <c r="B68" s="14"/>
      <c r="C68" s="14"/>
      <c r="D68" s="14"/>
      <c r="E68" s="14"/>
    </row>
    <row r="69" spans="1:5" ht="18.75" customHeight="1">
      <c r="A69" s="14"/>
      <c r="B69" s="14"/>
      <c r="C69" s="14"/>
      <c r="D69" s="14"/>
      <c r="E69" s="14"/>
    </row>
    <row r="70" spans="1:5" ht="18.75" customHeight="1">
      <c r="A70" s="14"/>
      <c r="B70" s="14"/>
      <c r="C70" s="14"/>
      <c r="D70" s="14"/>
      <c r="E70" s="14"/>
    </row>
    <row r="71" spans="1:5" ht="18.75" customHeight="1">
      <c r="A71" s="14"/>
      <c r="B71" s="14"/>
      <c r="C71" s="14"/>
      <c r="D71" s="14"/>
      <c r="E71" s="14"/>
    </row>
    <row r="72" spans="1:5" ht="18.75" customHeight="1">
      <c r="A72" s="14"/>
      <c r="B72" s="14"/>
      <c r="C72" s="14"/>
      <c r="D72" s="14"/>
      <c r="E72" s="14"/>
    </row>
    <row r="73" spans="1:5" ht="18.75" customHeight="1">
      <c r="A73" s="14"/>
      <c r="B73" s="14"/>
      <c r="C73" s="14"/>
      <c r="D73" s="14"/>
      <c r="E73" s="14"/>
    </row>
    <row r="74" spans="1:5" ht="18.75" customHeight="1">
      <c r="A74" s="14"/>
      <c r="B74" s="14"/>
      <c r="C74" s="14"/>
      <c r="D74" s="14"/>
      <c r="E74" s="14"/>
    </row>
    <row r="75" spans="1:5" ht="18.75" customHeight="1">
      <c r="A75" s="14"/>
      <c r="B75" s="14"/>
      <c r="C75" s="14"/>
      <c r="D75" s="14"/>
      <c r="E75" s="14"/>
    </row>
    <row r="76" spans="1:5" ht="18.75" customHeight="1">
      <c r="A76" s="14"/>
      <c r="B76" s="14"/>
      <c r="C76" s="14"/>
      <c r="D76" s="14"/>
      <c r="E76" s="14"/>
    </row>
    <row r="77" spans="1:5" ht="18.75" customHeight="1">
      <c r="A77" s="14"/>
      <c r="B77" s="14"/>
      <c r="C77" s="14"/>
      <c r="D77" s="14"/>
      <c r="E77" s="14"/>
    </row>
    <row r="78" spans="1:5" ht="18.75" customHeight="1">
      <c r="A78" s="14"/>
      <c r="B78" s="14"/>
      <c r="C78" s="14"/>
      <c r="D78" s="14"/>
      <c r="E78" s="14"/>
    </row>
    <row r="79" spans="1:5" ht="18.75" customHeight="1">
      <c r="C79" s="6"/>
      <c r="D79" s="6"/>
    </row>
    <row r="80" spans="1:5" ht="18.75" customHeight="1">
      <c r="C80" s="6"/>
      <c r="D80" s="6"/>
    </row>
    <row r="81" spans="3:4" ht="18.75" customHeight="1">
      <c r="C81" s="6"/>
      <c r="D81" s="6"/>
    </row>
    <row r="82" spans="3:4" ht="18.75" customHeight="1">
      <c r="C82" s="6"/>
      <c r="D82" s="6"/>
    </row>
    <row r="83" spans="3:4" ht="18.75" customHeight="1">
      <c r="C83" s="6"/>
      <c r="D83" s="6"/>
    </row>
    <row r="84" spans="3:4" ht="18.75" customHeight="1">
      <c r="C84" s="6"/>
      <c r="D84" s="6"/>
    </row>
    <row r="85" spans="3:4" ht="18.75" customHeight="1">
      <c r="C85" s="6"/>
      <c r="D85" s="6"/>
    </row>
    <row r="86" spans="3:4" ht="18.75" customHeight="1">
      <c r="C86" s="6"/>
      <c r="D86" s="6"/>
    </row>
    <row r="87" spans="3:4" ht="18.75" customHeight="1">
      <c r="C87" s="6"/>
      <c r="D87" s="6"/>
    </row>
    <row r="88" spans="3:4" ht="18.75" customHeight="1">
      <c r="C88" s="6"/>
      <c r="D88" s="6"/>
    </row>
    <row r="89" spans="3:4" ht="18.75" customHeight="1">
      <c r="C89" s="6"/>
      <c r="D89" s="6"/>
    </row>
    <row r="90" spans="3:4" ht="18.75" customHeight="1">
      <c r="C90" s="6"/>
      <c r="D90" s="6"/>
    </row>
    <row r="91" spans="3:4" ht="18.75" customHeight="1">
      <c r="C91" s="6"/>
      <c r="D91" s="6"/>
    </row>
    <row r="92" spans="3:4" ht="18.75" customHeight="1">
      <c r="C92" s="6"/>
      <c r="D92" s="6"/>
    </row>
    <row r="93" spans="3:4" ht="18.75" customHeight="1">
      <c r="C93" s="6"/>
      <c r="D93" s="6"/>
    </row>
    <row r="94" spans="3:4" ht="18.75" customHeight="1">
      <c r="C94" s="6"/>
      <c r="D94" s="6"/>
    </row>
    <row r="95" spans="3:4" ht="18.75" customHeight="1">
      <c r="C95" s="6"/>
      <c r="D95" s="6"/>
    </row>
    <row r="96" spans="3:4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</sheetData>
  <phoneticPr fontId="2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E28"/>
  <sheetViews>
    <sheetView workbookViewId="0"/>
  </sheetViews>
  <sheetFormatPr defaultRowHeight="16.5"/>
  <cols>
    <col min="1" max="1" width="40.42578125" style="258" customWidth="1"/>
    <col min="2" max="5" width="12.28515625" style="258" customWidth="1"/>
    <col min="6" max="16384" width="9.140625" style="258"/>
  </cols>
  <sheetData>
    <row r="1" spans="1:5" ht="22.5" customHeight="1">
      <c r="A1" s="536" t="s">
        <v>169</v>
      </c>
      <c r="B1" s="636"/>
      <c r="C1" s="637"/>
      <c r="D1" s="637"/>
      <c r="E1" s="637"/>
    </row>
    <row r="2" spans="1:5">
      <c r="A2" s="638"/>
      <c r="B2" s="639">
        <v>2006</v>
      </c>
      <c r="C2" s="640">
        <v>2007</v>
      </c>
      <c r="D2" s="640">
        <v>2008</v>
      </c>
      <c r="E2" s="640">
        <v>2009</v>
      </c>
    </row>
    <row r="3" spans="1:5">
      <c r="A3" s="638"/>
      <c r="B3" s="639"/>
      <c r="C3" s="640"/>
      <c r="D3" s="640"/>
      <c r="E3" s="640"/>
    </row>
    <row r="4" spans="1:5">
      <c r="A4" s="45" t="s">
        <v>835</v>
      </c>
      <c r="B4" s="391">
        <v>100</v>
      </c>
      <c r="C4" s="116">
        <v>150</v>
      </c>
      <c r="D4" s="116">
        <v>200</v>
      </c>
      <c r="E4" s="116">
        <v>200</v>
      </c>
    </row>
    <row r="5" spans="1:5">
      <c r="A5" s="45" t="s">
        <v>486</v>
      </c>
      <c r="B5" s="391">
        <v>50</v>
      </c>
      <c r="C5" s="117"/>
      <c r="D5" s="117"/>
      <c r="E5" s="117"/>
    </row>
    <row r="6" spans="1:5">
      <c r="A6" s="723" t="s">
        <v>841</v>
      </c>
      <c r="B6" s="724">
        <v>1000</v>
      </c>
      <c r="C6" s="117">
        <v>1200</v>
      </c>
      <c r="D6" s="117">
        <v>1600</v>
      </c>
      <c r="E6" s="117">
        <v>4000</v>
      </c>
    </row>
    <row r="7" spans="1:5">
      <c r="A7" s="45" t="s">
        <v>834</v>
      </c>
      <c r="B7" s="391">
        <v>500</v>
      </c>
      <c r="C7" s="116">
        <v>1300</v>
      </c>
      <c r="D7" s="116">
        <v>1400</v>
      </c>
      <c r="E7" s="116">
        <v>1500</v>
      </c>
    </row>
    <row r="8" spans="1:5">
      <c r="A8" s="45" t="s">
        <v>833</v>
      </c>
      <c r="B8" s="391">
        <v>325</v>
      </c>
      <c r="C8" s="116">
        <v>420</v>
      </c>
      <c r="D8" s="116">
        <v>600</v>
      </c>
      <c r="E8" s="116">
        <v>600</v>
      </c>
    </row>
    <row r="9" spans="1:5">
      <c r="A9" s="75" t="s">
        <v>1193</v>
      </c>
      <c r="B9" s="139">
        <v>1200</v>
      </c>
      <c r="C9" s="116">
        <v>2500</v>
      </c>
      <c r="D9" s="116">
        <v>1650</v>
      </c>
      <c r="E9" s="116">
        <v>800</v>
      </c>
    </row>
    <row r="10" spans="1:5">
      <c r="A10" s="45" t="s">
        <v>832</v>
      </c>
      <c r="B10" s="391">
        <v>400</v>
      </c>
      <c r="C10" s="116">
        <v>840</v>
      </c>
      <c r="D10" s="116">
        <v>1200</v>
      </c>
      <c r="E10" s="116">
        <v>1000</v>
      </c>
    </row>
    <row r="11" spans="1:5">
      <c r="A11" s="75" t="s">
        <v>829</v>
      </c>
      <c r="B11" s="139">
        <v>8000</v>
      </c>
      <c r="C11" s="116">
        <v>9900</v>
      </c>
      <c r="D11" s="116">
        <v>9900</v>
      </c>
      <c r="E11" s="116">
        <v>12000</v>
      </c>
    </row>
    <row r="12" spans="1:5">
      <c r="A12" s="45" t="s">
        <v>527</v>
      </c>
      <c r="B12" s="391">
        <v>500</v>
      </c>
      <c r="C12" s="117">
        <v>1200</v>
      </c>
      <c r="D12" s="117">
        <v>1500</v>
      </c>
      <c r="E12" s="117">
        <v>1500</v>
      </c>
    </row>
    <row r="13" spans="1:5">
      <c r="A13" s="75" t="s">
        <v>830</v>
      </c>
      <c r="B13" s="139">
        <v>6000</v>
      </c>
      <c r="C13" s="116">
        <v>6750</v>
      </c>
      <c r="D13" s="116">
        <v>8100</v>
      </c>
      <c r="E13" s="116">
        <v>10000</v>
      </c>
    </row>
    <row r="14" spans="1:5">
      <c r="A14" s="45" t="s">
        <v>831</v>
      </c>
      <c r="B14" s="391">
        <v>180</v>
      </c>
      <c r="C14" s="116">
        <v>240</v>
      </c>
      <c r="D14" s="116">
        <v>500</v>
      </c>
      <c r="E14" s="116">
        <v>500</v>
      </c>
    </row>
    <row r="15" spans="1:5">
      <c r="A15" s="45" t="s">
        <v>459</v>
      </c>
      <c r="B15" s="391">
        <v>250</v>
      </c>
      <c r="C15" s="117">
        <v>675</v>
      </c>
      <c r="D15" s="117">
        <v>600</v>
      </c>
      <c r="E15" s="117">
        <v>320</v>
      </c>
    </row>
    <row r="16" spans="1:5">
      <c r="A16" s="45" t="s">
        <v>839</v>
      </c>
      <c r="B16" s="391">
        <v>400</v>
      </c>
      <c r="C16" s="118">
        <v>350</v>
      </c>
      <c r="D16" s="118">
        <v>500</v>
      </c>
      <c r="E16" s="118">
        <v>250</v>
      </c>
    </row>
    <row r="17" spans="1:5">
      <c r="A17" s="75" t="s">
        <v>838</v>
      </c>
      <c r="B17" s="139">
        <v>480</v>
      </c>
      <c r="C17" s="116">
        <v>450</v>
      </c>
      <c r="D17" s="116">
        <v>500</v>
      </c>
      <c r="E17" s="116">
        <v>250</v>
      </c>
    </row>
    <row r="18" spans="1:5">
      <c r="A18" s="45" t="s">
        <v>840</v>
      </c>
      <c r="B18" s="391">
        <v>750</v>
      </c>
      <c r="C18" s="118">
        <v>1400</v>
      </c>
      <c r="D18" s="118">
        <v>1500</v>
      </c>
      <c r="E18" s="118">
        <v>800</v>
      </c>
    </row>
    <row r="19" spans="1:5">
      <c r="A19" s="75" t="s">
        <v>836</v>
      </c>
      <c r="B19" s="139">
        <v>720</v>
      </c>
      <c r="C19" s="116">
        <v>1400</v>
      </c>
      <c r="D19" s="116">
        <v>2000</v>
      </c>
      <c r="E19" s="116">
        <v>1800</v>
      </c>
    </row>
    <row r="20" spans="1:5">
      <c r="A20" s="45" t="s">
        <v>526</v>
      </c>
      <c r="B20" s="391">
        <v>150</v>
      </c>
      <c r="C20" s="118"/>
      <c r="D20" s="118">
        <v>360</v>
      </c>
      <c r="E20" s="118">
        <v>300</v>
      </c>
    </row>
    <row r="21" spans="1:5">
      <c r="A21" s="75" t="s">
        <v>837</v>
      </c>
      <c r="B21" s="139">
        <v>720</v>
      </c>
      <c r="C21" s="116">
        <v>1400</v>
      </c>
      <c r="D21" s="116">
        <v>2000</v>
      </c>
      <c r="E21" s="116">
        <v>1800</v>
      </c>
    </row>
    <row r="22" spans="1:5">
      <c r="A22" s="45" t="s">
        <v>842</v>
      </c>
      <c r="B22" s="391"/>
      <c r="C22" s="116">
        <v>1200</v>
      </c>
      <c r="D22" s="116">
        <v>1200</v>
      </c>
      <c r="E22" s="116">
        <v>0</v>
      </c>
    </row>
    <row r="23" spans="1:5">
      <c r="A23" s="45" t="s">
        <v>843</v>
      </c>
      <c r="B23" s="391"/>
      <c r="C23" s="117">
        <v>500</v>
      </c>
      <c r="D23" s="117">
        <v>450</v>
      </c>
      <c r="E23" s="117">
        <v>300</v>
      </c>
    </row>
    <row r="24" spans="1:5">
      <c r="A24" s="45" t="s">
        <v>136</v>
      </c>
      <c r="B24" s="391"/>
      <c r="C24" s="116"/>
      <c r="D24" s="116">
        <v>150</v>
      </c>
      <c r="E24" s="117">
        <v>0</v>
      </c>
    </row>
    <row r="25" spans="1:5">
      <c r="A25" s="629"/>
      <c r="B25" s="727"/>
      <c r="C25" s="728"/>
      <c r="D25" s="728"/>
      <c r="E25" s="728"/>
    </row>
    <row r="26" spans="1:5" ht="18" customHeight="1">
      <c r="A26" s="725" t="s">
        <v>488</v>
      </c>
      <c r="B26" s="726">
        <f>SUM(B3:B25)</f>
        <v>21725</v>
      </c>
      <c r="C26" s="726">
        <f>SUM(C3:C25)</f>
        <v>31875</v>
      </c>
      <c r="D26" s="726">
        <f>SUM(D3:D25)</f>
        <v>35910</v>
      </c>
      <c r="E26" s="726">
        <f>SUM(E3:E25)</f>
        <v>37920</v>
      </c>
    </row>
    <row r="28" spans="1:5">
      <c r="A28" s="34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D25"/>
  <sheetViews>
    <sheetView workbookViewId="0"/>
  </sheetViews>
  <sheetFormatPr defaultRowHeight="18.75" customHeight="1"/>
  <cols>
    <col min="1" max="1" width="49.85546875" style="3" customWidth="1"/>
    <col min="2" max="2" width="13" style="4" customWidth="1"/>
    <col min="3" max="3" width="14.140625" style="5" customWidth="1"/>
    <col min="4" max="4" width="11.7109375" style="1" customWidth="1"/>
    <col min="5" max="16384" width="9.140625" style="1"/>
  </cols>
  <sheetData>
    <row r="1" spans="1:4" s="2" customFormat="1" ht="18.75" customHeight="1">
      <c r="A1" s="193" t="s">
        <v>565</v>
      </c>
      <c r="B1" s="194"/>
      <c r="C1" s="194"/>
      <c r="D1" s="194"/>
    </row>
    <row r="2" spans="1:4" ht="18.75" customHeight="1">
      <c r="A2" s="88"/>
      <c r="B2" s="59"/>
      <c r="C2" s="59"/>
      <c r="D2" s="59"/>
    </row>
    <row r="3" spans="1:4" s="2" customFormat="1" ht="18.75" customHeight="1">
      <c r="A3" s="85" t="s">
        <v>420</v>
      </c>
      <c r="B3" s="90">
        <v>2006</v>
      </c>
      <c r="C3" s="90">
        <v>2007</v>
      </c>
      <c r="D3" s="90">
        <v>2008</v>
      </c>
    </row>
    <row r="4" spans="1:4" s="7" customFormat="1" ht="18.75" customHeight="1">
      <c r="A4" s="89"/>
      <c r="B4" s="121"/>
      <c r="C4" s="121"/>
      <c r="D4" s="121"/>
    </row>
    <row r="5" spans="1:4" s="2" customFormat="1" ht="18" customHeight="1">
      <c r="A5" s="107" t="s">
        <v>555</v>
      </c>
      <c r="B5" s="111">
        <v>120</v>
      </c>
      <c r="C5" s="111">
        <v>120</v>
      </c>
      <c r="D5" s="985" t="s">
        <v>942</v>
      </c>
    </row>
    <row r="6" spans="1:4" s="2" customFormat="1" ht="18" customHeight="1">
      <c r="A6" s="107" t="s">
        <v>551</v>
      </c>
      <c r="B6" s="111"/>
      <c r="C6" s="111">
        <v>120</v>
      </c>
      <c r="D6" s="986"/>
    </row>
    <row r="7" spans="1:4" s="2" customFormat="1" ht="18" customHeight="1">
      <c r="A7" s="107" t="s">
        <v>633</v>
      </c>
      <c r="B7" s="112">
        <v>1560</v>
      </c>
      <c r="C7" s="112">
        <v>1900</v>
      </c>
      <c r="D7" s="986"/>
    </row>
    <row r="8" spans="1:4" s="2" customFormat="1" ht="18" customHeight="1">
      <c r="A8" s="119" t="s">
        <v>32</v>
      </c>
      <c r="B8" s="113"/>
      <c r="C8" s="113">
        <v>2151</v>
      </c>
      <c r="D8" s="986"/>
    </row>
    <row r="9" spans="1:4" s="2" customFormat="1" ht="18" customHeight="1">
      <c r="A9" s="107" t="s">
        <v>552</v>
      </c>
      <c r="B9" s="111"/>
      <c r="C9" s="111">
        <v>120</v>
      </c>
      <c r="D9" s="986"/>
    </row>
    <row r="10" spans="1:4" ht="18" customHeight="1">
      <c r="A10" s="107" t="s">
        <v>632</v>
      </c>
      <c r="B10" s="112">
        <v>1200</v>
      </c>
      <c r="C10" s="111"/>
      <c r="D10" s="986"/>
    </row>
    <row r="11" spans="1:4" ht="18" customHeight="1">
      <c r="A11" s="119" t="s">
        <v>635</v>
      </c>
      <c r="B11" s="113">
        <v>185</v>
      </c>
      <c r="C11" s="113"/>
      <c r="D11" s="986"/>
    </row>
    <row r="12" spans="1:4" ht="18" customHeight="1">
      <c r="A12" s="119" t="s">
        <v>634</v>
      </c>
      <c r="B12" s="113">
        <v>350</v>
      </c>
      <c r="C12" s="113">
        <v>1251</v>
      </c>
      <c r="D12" s="986"/>
    </row>
    <row r="13" spans="1:4" ht="18" customHeight="1">
      <c r="A13" s="107" t="s">
        <v>548</v>
      </c>
      <c r="B13" s="111"/>
      <c r="C13" s="111"/>
      <c r="D13" s="986"/>
    </row>
    <row r="14" spans="1:4" ht="18" customHeight="1">
      <c r="A14" s="107" t="s">
        <v>550</v>
      </c>
      <c r="B14" s="111"/>
      <c r="C14" s="111"/>
      <c r="D14" s="986"/>
    </row>
    <row r="15" spans="1:4" ht="18" customHeight="1">
      <c r="A15" s="107" t="s">
        <v>465</v>
      </c>
      <c r="B15" s="112"/>
      <c r="C15" s="111"/>
      <c r="D15" s="986"/>
    </row>
    <row r="16" spans="1:4" ht="18" customHeight="1">
      <c r="A16" s="107" t="s">
        <v>554</v>
      </c>
      <c r="B16" s="113"/>
      <c r="C16" s="113"/>
      <c r="D16" s="986"/>
    </row>
    <row r="17" spans="1:4" ht="18" customHeight="1">
      <c r="A17" s="119" t="s">
        <v>461</v>
      </c>
      <c r="B17" s="113"/>
      <c r="C17" s="113"/>
      <c r="D17" s="986"/>
    </row>
    <row r="18" spans="1:4" ht="18" customHeight="1">
      <c r="A18" s="114" t="s">
        <v>462</v>
      </c>
      <c r="B18" s="113"/>
      <c r="C18" s="113"/>
      <c r="D18" s="986"/>
    </row>
    <row r="19" spans="1:4" s="2" customFormat="1" ht="18" customHeight="1">
      <c r="A19" s="107" t="s">
        <v>553</v>
      </c>
      <c r="B19" s="111"/>
      <c r="C19" s="111"/>
      <c r="D19" s="986"/>
    </row>
    <row r="20" spans="1:4" ht="18" customHeight="1">
      <c r="A20" s="107" t="s">
        <v>549</v>
      </c>
      <c r="B20" s="111"/>
      <c r="C20" s="111"/>
      <c r="D20" s="987"/>
    </row>
    <row r="21" spans="1:4" ht="18" customHeight="1" thickBot="1">
      <c r="A21" s="122"/>
      <c r="B21" s="123"/>
      <c r="C21" s="123"/>
      <c r="D21" s="123"/>
    </row>
    <row r="22" spans="1:4" ht="18.75" customHeight="1" thickTop="1">
      <c r="A22" s="120" t="s">
        <v>488</v>
      </c>
      <c r="B22" s="108">
        <f>SUM(B4:B21)</f>
        <v>3415</v>
      </c>
      <c r="C22" s="108">
        <f>SUM(C4:C21)</f>
        <v>5662</v>
      </c>
      <c r="D22" s="108">
        <f>SUM(D4:D21)</f>
        <v>0</v>
      </c>
    </row>
    <row r="23" spans="1:4" ht="18.75" customHeight="1">
      <c r="A23"/>
      <c r="B23" s="5"/>
      <c r="C23"/>
    </row>
    <row r="24" spans="1:4" ht="18.75" customHeight="1">
      <c r="A24"/>
      <c r="B24" s="5"/>
      <c r="C24"/>
    </row>
    <row r="25" spans="1:4" ht="18.75" customHeight="1">
      <c r="A25"/>
      <c r="B25" s="5"/>
      <c r="C25"/>
    </row>
  </sheetData>
  <mergeCells count="1">
    <mergeCell ref="D5:D20"/>
  </mergeCells>
  <phoneticPr fontId="2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J27"/>
  <sheetViews>
    <sheetView workbookViewId="0"/>
  </sheetViews>
  <sheetFormatPr defaultRowHeight="18.75" customHeight="1"/>
  <cols>
    <col min="1" max="1" width="46.28515625" style="233" customWidth="1"/>
    <col min="2" max="2" width="10.7109375" style="68" customWidth="1"/>
    <col min="3" max="3" width="10.7109375" style="97" customWidth="1"/>
    <col min="4" max="5" width="10.7109375" style="67" customWidth="1"/>
    <col min="6" max="16384" width="9.140625" style="67"/>
  </cols>
  <sheetData>
    <row r="1" spans="1:10" s="98" customFormat="1" ht="18.95" customHeight="1">
      <c r="A1" s="641" t="s">
        <v>567</v>
      </c>
      <c r="B1" s="615"/>
      <c r="C1" s="597"/>
      <c r="D1" s="570"/>
      <c r="E1" s="570"/>
      <c r="F1" s="67"/>
      <c r="G1" s="67"/>
      <c r="H1" s="67"/>
      <c r="I1" s="67"/>
      <c r="J1" s="67"/>
    </row>
    <row r="2" spans="1:10" ht="18.95" customHeight="1">
      <c r="A2" s="234"/>
      <c r="B2" s="102"/>
      <c r="C2" s="103"/>
      <c r="D2" s="234"/>
      <c r="E2" s="234"/>
    </row>
    <row r="3" spans="1:10" s="98" customFormat="1" ht="18.9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  <c r="F3" s="67"/>
      <c r="G3" s="67"/>
      <c r="H3" s="67"/>
      <c r="I3" s="67"/>
      <c r="J3" s="67"/>
    </row>
    <row r="4" spans="1:10" s="284" customFormat="1" ht="18.95" customHeight="1">
      <c r="A4" s="239"/>
      <c r="B4" s="642"/>
      <c r="C4" s="268"/>
      <c r="D4" s="271"/>
      <c r="E4" s="271"/>
      <c r="F4" s="643"/>
      <c r="G4" s="643"/>
      <c r="H4" s="643"/>
      <c r="I4" s="643"/>
      <c r="J4" s="643"/>
    </row>
    <row r="5" spans="1:10" s="98" customFormat="1" ht="18.95" customHeight="1">
      <c r="A5" s="124" t="s">
        <v>16</v>
      </c>
      <c r="B5" s="144">
        <v>600</v>
      </c>
      <c r="C5" s="138">
        <v>0</v>
      </c>
      <c r="D5" s="94">
        <v>250</v>
      </c>
      <c r="E5" s="138">
        <v>200</v>
      </c>
      <c r="F5" s="67"/>
      <c r="G5" s="67"/>
      <c r="H5" s="67"/>
      <c r="I5" s="67"/>
      <c r="J5" s="67"/>
    </row>
    <row r="6" spans="1:10" s="98" customFormat="1" ht="18.95" customHeight="1">
      <c r="A6" s="106" t="s">
        <v>17</v>
      </c>
      <c r="B6" s="144">
        <v>3200</v>
      </c>
      <c r="C6" s="138">
        <v>0</v>
      </c>
      <c r="D6" s="94">
        <v>0</v>
      </c>
      <c r="E6" s="138">
        <v>0</v>
      </c>
      <c r="F6" s="67"/>
      <c r="G6" s="67"/>
      <c r="H6" s="67"/>
      <c r="I6" s="67"/>
      <c r="J6" s="67"/>
    </row>
    <row r="7" spans="1:10" ht="18.95" customHeight="1">
      <c r="A7" s="124" t="s">
        <v>454</v>
      </c>
      <c r="B7" s="144">
        <v>150</v>
      </c>
      <c r="C7" s="138">
        <v>150</v>
      </c>
      <c r="D7" s="94">
        <v>150</v>
      </c>
      <c r="E7" s="94">
        <v>150</v>
      </c>
    </row>
    <row r="8" spans="1:10" ht="18.95" customHeight="1">
      <c r="A8" s="141" t="s">
        <v>367</v>
      </c>
      <c r="B8" s="137">
        <v>672</v>
      </c>
      <c r="C8" s="115">
        <v>1191</v>
      </c>
      <c r="D8" s="94">
        <v>1200</v>
      </c>
      <c r="E8" s="138">
        <v>0</v>
      </c>
      <c r="F8" s="67" t="s">
        <v>1194</v>
      </c>
    </row>
    <row r="9" spans="1:10" ht="18.95" customHeight="1">
      <c r="A9" s="141" t="s">
        <v>510</v>
      </c>
      <c r="B9" s="137">
        <v>50</v>
      </c>
      <c r="C9" s="115">
        <v>50</v>
      </c>
      <c r="D9" s="94">
        <v>50</v>
      </c>
      <c r="E9" s="94">
        <v>35</v>
      </c>
    </row>
    <row r="10" spans="1:10" ht="18.95" customHeight="1">
      <c r="A10" s="124" t="s">
        <v>455</v>
      </c>
      <c r="B10" s="142">
        <v>101</v>
      </c>
      <c r="C10" s="138">
        <v>100</v>
      </c>
      <c r="D10" s="138">
        <v>100</v>
      </c>
      <c r="E10" s="138">
        <v>100</v>
      </c>
    </row>
    <row r="11" spans="1:10" ht="18.95" customHeight="1">
      <c r="A11" s="141" t="s">
        <v>509</v>
      </c>
      <c r="B11" s="137">
        <v>40</v>
      </c>
      <c r="C11" s="115">
        <v>40</v>
      </c>
      <c r="D11" s="138">
        <v>50</v>
      </c>
      <c r="E11" s="94">
        <v>0</v>
      </c>
    </row>
    <row r="12" spans="1:10" ht="18.95" customHeight="1">
      <c r="A12" s="124" t="s">
        <v>623</v>
      </c>
      <c r="B12" s="115">
        <v>150</v>
      </c>
      <c r="C12" s="115">
        <v>0</v>
      </c>
      <c r="D12" s="138">
        <v>0</v>
      </c>
      <c r="E12" s="94">
        <v>0</v>
      </c>
    </row>
    <row r="13" spans="1:10" ht="18.95" customHeight="1">
      <c r="A13" s="124" t="s">
        <v>15</v>
      </c>
      <c r="B13" s="144">
        <v>27</v>
      </c>
      <c r="C13" s="138">
        <v>48</v>
      </c>
      <c r="D13" s="138">
        <v>50</v>
      </c>
      <c r="E13" s="94">
        <v>0</v>
      </c>
    </row>
    <row r="14" spans="1:10" ht="18.95" customHeight="1">
      <c r="A14" s="124" t="s">
        <v>366</v>
      </c>
      <c r="B14" s="144"/>
      <c r="C14" s="138">
        <v>2900</v>
      </c>
      <c r="D14" s="94">
        <v>0</v>
      </c>
      <c r="E14" s="94">
        <v>0</v>
      </c>
    </row>
    <row r="15" spans="1:10" ht="18.95" customHeight="1">
      <c r="A15" s="141" t="s">
        <v>40</v>
      </c>
      <c r="B15" s="137"/>
      <c r="C15" s="115"/>
      <c r="D15" s="579">
        <v>1200</v>
      </c>
      <c r="E15" s="138">
        <v>1000</v>
      </c>
    </row>
    <row r="16" spans="1:10" ht="18.95" customHeight="1">
      <c r="A16" s="141" t="s">
        <v>39</v>
      </c>
      <c r="B16" s="137"/>
      <c r="C16" s="115"/>
      <c r="D16" s="579">
        <v>1800</v>
      </c>
      <c r="E16" s="579">
        <v>2000</v>
      </c>
    </row>
    <row r="17" spans="1:5" ht="18.95" customHeight="1">
      <c r="A17" s="141" t="s">
        <v>38</v>
      </c>
      <c r="B17" s="137"/>
      <c r="C17" s="115"/>
      <c r="D17" s="138">
        <v>150</v>
      </c>
      <c r="E17" s="579">
        <v>0</v>
      </c>
    </row>
    <row r="18" spans="1:5" ht="18.95" customHeight="1">
      <c r="A18" s="141"/>
      <c r="B18" s="137"/>
      <c r="C18" s="115"/>
      <c r="D18" s="124"/>
      <c r="E18" s="124"/>
    </row>
    <row r="19" spans="1:5" ht="18.95" customHeight="1">
      <c r="A19" s="729"/>
      <c r="B19" s="730"/>
      <c r="C19" s="731"/>
      <c r="D19" s="265"/>
      <c r="E19" s="265"/>
    </row>
    <row r="20" spans="1:5" ht="18.95" customHeight="1">
      <c r="A20" s="644" t="s">
        <v>418</v>
      </c>
      <c r="B20" s="645">
        <f>SUM(B4:B19)</f>
        <v>4990</v>
      </c>
      <c r="C20" s="645">
        <f>SUM(C4:C19)</f>
        <v>4479</v>
      </c>
      <c r="D20" s="645">
        <f>SUM(D4:D19)</f>
        <v>5000</v>
      </c>
      <c r="E20" s="645">
        <f>SUM(E4:E19)</f>
        <v>3485</v>
      </c>
    </row>
    <row r="21" spans="1:5" ht="18.75" customHeight="1">
      <c r="A21" s="258"/>
      <c r="B21" s="258"/>
      <c r="C21" s="258"/>
    </row>
    <row r="22" spans="1:5" ht="18.75" customHeight="1">
      <c r="A22" s="67"/>
      <c r="B22" s="258"/>
      <c r="C22" s="258"/>
    </row>
    <row r="23" spans="1:5" ht="18.75" customHeight="1">
      <c r="A23" s="258"/>
      <c r="B23" s="258"/>
      <c r="C23" s="258"/>
    </row>
    <row r="24" spans="1:5" ht="18.75" customHeight="1">
      <c r="A24" s="258"/>
      <c r="B24" s="258"/>
      <c r="C24" s="258"/>
    </row>
    <row r="25" spans="1:5" ht="18.75" customHeight="1">
      <c r="A25" s="258"/>
      <c r="B25" s="258"/>
      <c r="C25" s="258"/>
    </row>
    <row r="26" spans="1:5" ht="18.75" customHeight="1">
      <c r="A26" s="258"/>
      <c r="B26" s="258"/>
      <c r="C26" s="258"/>
    </row>
    <row r="27" spans="1:5" ht="18.75" customHeight="1">
      <c r="A27" s="258"/>
      <c r="B27" s="258"/>
      <c r="C27" s="25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8.75" customHeight="1"/>
  <cols>
    <col min="1" max="1" width="39.85546875" style="233" customWidth="1"/>
    <col min="2" max="2" width="11.7109375" style="68" customWidth="1"/>
    <col min="3" max="3" width="11.7109375" style="97" customWidth="1"/>
    <col min="4" max="5" width="11.7109375" style="67" customWidth="1"/>
    <col min="6" max="16384" width="9.140625" style="67"/>
  </cols>
  <sheetData>
    <row r="1" spans="1:5" s="98" customFormat="1" ht="18.75" customHeight="1">
      <c r="A1" s="641" t="s">
        <v>569</v>
      </c>
      <c r="B1" s="641"/>
      <c r="C1" s="641"/>
      <c r="D1" s="570"/>
      <c r="E1" s="570"/>
    </row>
    <row r="2" spans="1:5" ht="18.75" customHeight="1">
      <c r="A2" s="234"/>
      <c r="B2" s="103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239"/>
      <c r="B4" s="648"/>
      <c r="C4" s="648"/>
      <c r="D4" s="239"/>
      <c r="E4" s="239"/>
    </row>
    <row r="5" spans="1:5" s="98" customFormat="1" ht="18.75" customHeight="1">
      <c r="A5" s="288" t="s">
        <v>82</v>
      </c>
      <c r="B5" s="732"/>
      <c r="C5" s="732">
        <v>2990</v>
      </c>
      <c r="D5" s="93"/>
      <c r="E5" s="93"/>
    </row>
    <row r="6" spans="1:5" s="98" customFormat="1" ht="18.75" customHeight="1">
      <c r="A6" s="157" t="s">
        <v>531</v>
      </c>
      <c r="B6" s="81">
        <v>300</v>
      </c>
      <c r="C6" s="81">
        <v>70</v>
      </c>
      <c r="D6" s="94"/>
      <c r="E6" s="94"/>
    </row>
    <row r="7" spans="1:5" s="98" customFormat="1" ht="18.75" customHeight="1">
      <c r="A7" s="157" t="s">
        <v>426</v>
      </c>
      <c r="B7" s="81">
        <v>300</v>
      </c>
      <c r="C7" s="81">
        <v>100</v>
      </c>
      <c r="D7" s="94">
        <v>100</v>
      </c>
      <c r="E7" s="94"/>
    </row>
    <row r="8" spans="1:5" s="98" customFormat="1" ht="18.75" customHeight="1">
      <c r="A8" s="157" t="s">
        <v>530</v>
      </c>
      <c r="B8" s="81">
        <v>600</v>
      </c>
      <c r="C8" s="81">
        <v>400</v>
      </c>
      <c r="D8" s="94">
        <v>600</v>
      </c>
      <c r="E8" s="94">
        <v>400</v>
      </c>
    </row>
    <row r="9" spans="1:5" s="98" customFormat="1" ht="18.75" customHeight="1">
      <c r="A9" s="157" t="s">
        <v>556</v>
      </c>
      <c r="B9" s="81">
        <v>200</v>
      </c>
      <c r="C9" s="81">
        <v>400</v>
      </c>
      <c r="D9" s="94"/>
      <c r="E9" s="94"/>
    </row>
    <row r="10" spans="1:5" s="98" customFormat="1" ht="18.75" customHeight="1">
      <c r="A10" s="649" t="s">
        <v>37</v>
      </c>
      <c r="B10" s="646"/>
      <c r="C10" s="646"/>
      <c r="D10" s="604">
        <v>500</v>
      </c>
      <c r="E10" s="604">
        <v>200</v>
      </c>
    </row>
    <row r="11" spans="1:5" ht="18.75" customHeight="1">
      <c r="A11" s="539"/>
      <c r="B11" s="605"/>
      <c r="C11" s="605"/>
      <c r="D11" s="647"/>
      <c r="E11" s="647"/>
    </row>
    <row r="12" spans="1:5" ht="18.75" customHeight="1" thickBot="1">
      <c r="A12" s="234"/>
      <c r="B12" s="105"/>
      <c r="C12" s="105"/>
      <c r="D12" s="147"/>
      <c r="E12" s="147"/>
    </row>
    <row r="13" spans="1:5" ht="18.75" customHeight="1" thickTop="1">
      <c r="A13" s="242" t="s">
        <v>418</v>
      </c>
      <c r="B13" s="650">
        <f>SUM(B4:B12)</f>
        <v>1400</v>
      </c>
      <c r="C13" s="651">
        <f>SUM(C4:C12)</f>
        <v>3960</v>
      </c>
      <c r="D13" s="96">
        <f>SUM(D4:D12)</f>
        <v>1200</v>
      </c>
      <c r="E13" s="96">
        <f>SUM(E4:E12)</f>
        <v>600</v>
      </c>
    </row>
    <row r="14" spans="1:5" ht="18.75" customHeight="1">
      <c r="A14" s="258"/>
      <c r="C14" s="258"/>
    </row>
    <row r="15" spans="1:5" s="98" customFormat="1" ht="18.75" customHeight="1">
      <c r="A15" s="258"/>
      <c r="B15" s="357"/>
      <c r="C15" s="258"/>
    </row>
    <row r="16" spans="1:5" ht="18.75" customHeight="1">
      <c r="A16" s="258"/>
      <c r="C16" s="25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R47"/>
  <sheetViews>
    <sheetView workbookViewId="0"/>
  </sheetViews>
  <sheetFormatPr defaultRowHeight="18.75" customHeight="1"/>
  <cols>
    <col min="1" max="1" width="41.140625" style="40" customWidth="1"/>
    <col min="2" max="2" width="11.7109375" style="41" customWidth="1"/>
    <col min="3" max="3" width="11.7109375" style="42" customWidth="1"/>
    <col min="4" max="5" width="11.7109375" style="232" customWidth="1"/>
    <col min="6" max="16384" width="9.140625" style="232"/>
  </cols>
  <sheetData>
    <row r="1" spans="1:18" s="542" customFormat="1" ht="18.75" customHeight="1">
      <c r="A1" s="641" t="s">
        <v>668</v>
      </c>
      <c r="B1" s="615"/>
      <c r="C1" s="597"/>
      <c r="D1" s="570"/>
      <c r="E1" s="57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8" ht="18.75" customHeight="1">
      <c r="A2" s="234"/>
      <c r="B2" s="102"/>
      <c r="C2" s="103"/>
      <c r="D2" s="234"/>
      <c r="E2" s="234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</row>
    <row r="3" spans="1:18" s="54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</row>
    <row r="4" spans="1:18" s="545" customFormat="1" ht="18.75" customHeight="1">
      <c r="A4" s="239"/>
      <c r="B4" s="267"/>
      <c r="C4" s="299"/>
      <c r="D4" s="239"/>
      <c r="E4" s="239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</row>
    <row r="5" spans="1:18" s="542" customFormat="1" ht="18.75" customHeight="1">
      <c r="A5" s="279" t="s">
        <v>83</v>
      </c>
      <c r="B5" s="733"/>
      <c r="C5" s="733">
        <v>-2600</v>
      </c>
      <c r="D5" s="93"/>
      <c r="E5" s="93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</row>
    <row r="6" spans="1:18" ht="18.75" customHeight="1">
      <c r="A6" s="124" t="s">
        <v>422</v>
      </c>
      <c r="B6" s="138">
        <v>17775</v>
      </c>
      <c r="C6" s="138">
        <v>16463</v>
      </c>
      <c r="D6" s="94">
        <v>17000</v>
      </c>
      <c r="E6" s="94">
        <v>17500</v>
      </c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</row>
    <row r="7" spans="1:18" ht="18.75" customHeight="1">
      <c r="A7" s="124" t="s">
        <v>771</v>
      </c>
      <c r="B7" s="138"/>
      <c r="C7" s="138">
        <v>3000</v>
      </c>
      <c r="D7" s="94"/>
      <c r="E7" s="94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</row>
    <row r="8" spans="1:18" ht="18.75" customHeight="1" thickBot="1">
      <c r="A8" s="147"/>
      <c r="B8" s="248"/>
      <c r="C8" s="248"/>
      <c r="D8" s="95"/>
      <c r="E8" s="95"/>
      <c r="F8" s="550"/>
      <c r="G8" s="550"/>
      <c r="H8" s="550"/>
      <c r="I8" s="550"/>
      <c r="J8" s="550"/>
      <c r="K8" s="550"/>
      <c r="L8" s="550"/>
      <c r="M8" s="550"/>
      <c r="N8" s="550"/>
      <c r="O8" s="550"/>
      <c r="P8" s="550"/>
      <c r="Q8" s="550"/>
      <c r="R8" s="550"/>
    </row>
    <row r="9" spans="1:18" ht="18.75" customHeight="1" thickTop="1">
      <c r="A9" s="265" t="s">
        <v>418</v>
      </c>
      <c r="B9" s="260">
        <f>SUM(B4:B8)</f>
        <v>17775</v>
      </c>
      <c r="C9" s="260">
        <f>SUM(C4:C8)</f>
        <v>16863</v>
      </c>
      <c r="D9" s="260">
        <f>SUM(D4:D8)</f>
        <v>17000</v>
      </c>
      <c r="E9" s="260">
        <f>SUM(E4:E8)</f>
        <v>17500</v>
      </c>
      <c r="F9" s="550"/>
      <c r="G9" s="550"/>
      <c r="H9" s="550"/>
      <c r="I9" s="550"/>
      <c r="J9" s="550"/>
      <c r="K9" s="550"/>
      <c r="L9" s="550"/>
      <c r="M9" s="550"/>
      <c r="N9" s="550"/>
      <c r="O9" s="550"/>
      <c r="P9" s="550"/>
      <c r="Q9" s="550"/>
      <c r="R9" s="550"/>
    </row>
    <row r="10" spans="1:18" ht="18.75" customHeight="1">
      <c r="A10" s="258"/>
      <c r="B10" s="258"/>
      <c r="C10" s="67"/>
      <c r="D10" s="301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</row>
    <row r="11" spans="1:18" ht="18.75" customHeight="1">
      <c r="A11" s="258"/>
      <c r="B11" s="258"/>
      <c r="C11" s="67"/>
      <c r="D11" s="67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0"/>
    </row>
    <row r="12" spans="1:18" ht="18.75" customHeight="1">
      <c r="A12" s="550"/>
      <c r="B12" s="550"/>
      <c r="C12" s="232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</row>
    <row r="13" spans="1:18" ht="18.75" customHeight="1">
      <c r="A13" s="550"/>
      <c r="B13" s="550"/>
      <c r="C13" s="232"/>
      <c r="F13" s="550"/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</row>
    <row r="14" spans="1:18" ht="18.75" customHeight="1">
      <c r="A14" s="550"/>
      <c r="B14" s="550"/>
      <c r="C14" s="550"/>
      <c r="D14" s="550"/>
      <c r="E14" s="550"/>
      <c r="F14" s="550"/>
      <c r="G14" s="550"/>
      <c r="H14" s="550"/>
      <c r="I14" s="550"/>
      <c r="J14" s="550"/>
      <c r="K14" s="550"/>
      <c r="L14" s="550"/>
      <c r="M14" s="550"/>
      <c r="N14" s="550"/>
      <c r="O14" s="550"/>
      <c r="P14" s="550"/>
      <c r="Q14" s="550"/>
      <c r="R14" s="550"/>
    </row>
    <row r="15" spans="1:18" ht="18.75" customHeight="1">
      <c r="A15" s="550"/>
      <c r="B15" s="550"/>
      <c r="C15" s="550"/>
      <c r="D15" s="550"/>
      <c r="E15" s="550"/>
      <c r="F15" s="550"/>
      <c r="G15" s="550"/>
      <c r="H15" s="550"/>
      <c r="I15" s="550"/>
      <c r="J15" s="550"/>
      <c r="K15" s="550"/>
      <c r="L15" s="550"/>
      <c r="M15" s="550"/>
      <c r="N15" s="550"/>
      <c r="O15" s="550"/>
      <c r="P15" s="550"/>
      <c r="Q15" s="550"/>
      <c r="R15" s="550"/>
    </row>
    <row r="16" spans="1:18" ht="18.75" customHeight="1">
      <c r="A16" s="550"/>
      <c r="B16" s="550"/>
      <c r="C16" s="550"/>
      <c r="D16" s="550"/>
      <c r="E16" s="550"/>
      <c r="F16" s="550"/>
      <c r="G16" s="550"/>
      <c r="H16" s="550"/>
      <c r="I16" s="550"/>
      <c r="J16" s="550"/>
      <c r="K16" s="550"/>
      <c r="L16" s="550"/>
      <c r="M16" s="550"/>
      <c r="N16" s="550"/>
      <c r="O16" s="550"/>
      <c r="P16" s="550"/>
      <c r="Q16" s="550"/>
      <c r="R16" s="550"/>
    </row>
    <row r="17" spans="1:6" ht="18.75" customHeight="1">
      <c r="A17" s="550"/>
      <c r="B17" s="550"/>
      <c r="C17" s="550"/>
      <c r="D17" s="550"/>
      <c r="E17" s="550"/>
      <c r="F17" s="550"/>
    </row>
    <row r="18" spans="1:6" ht="18.75" customHeight="1">
      <c r="A18" s="550"/>
      <c r="B18" s="550"/>
      <c r="C18" s="550"/>
      <c r="D18" s="550"/>
      <c r="E18" s="550"/>
      <c r="F18" s="550"/>
    </row>
    <row r="19" spans="1:6" ht="18.75" customHeight="1">
      <c r="A19" s="550"/>
      <c r="B19" s="550"/>
      <c r="C19" s="550"/>
      <c r="D19" s="550"/>
      <c r="E19" s="550"/>
      <c r="F19" s="550"/>
    </row>
    <row r="20" spans="1:6" ht="18.75" customHeight="1">
      <c r="A20" s="550"/>
      <c r="B20" s="550"/>
      <c r="C20" s="550"/>
      <c r="D20" s="550"/>
      <c r="E20" s="550"/>
      <c r="F20" s="550"/>
    </row>
    <row r="21" spans="1:6" ht="18.75" customHeight="1">
      <c r="A21" s="550"/>
      <c r="B21" s="550"/>
      <c r="C21" s="550"/>
      <c r="D21" s="550"/>
      <c r="E21" s="550"/>
      <c r="F21" s="550"/>
    </row>
    <row r="22" spans="1:6" ht="18.75" customHeight="1">
      <c r="A22" s="550"/>
      <c r="B22" s="550"/>
      <c r="C22" s="550"/>
      <c r="D22" s="550"/>
      <c r="E22" s="550"/>
      <c r="F22" s="550"/>
    </row>
    <row r="23" spans="1:6" ht="18.75" customHeight="1">
      <c r="A23" s="550"/>
      <c r="B23" s="550"/>
      <c r="C23" s="550"/>
      <c r="D23" s="550"/>
      <c r="E23" s="550"/>
      <c r="F23" s="550"/>
    </row>
    <row r="24" spans="1:6" ht="18.75" customHeight="1">
      <c r="A24" s="550"/>
      <c r="B24" s="550"/>
      <c r="C24" s="550"/>
      <c r="D24" s="550"/>
      <c r="E24" s="550"/>
      <c r="F24" s="550"/>
    </row>
    <row r="25" spans="1:6" ht="18.75" customHeight="1">
      <c r="A25" s="550"/>
      <c r="B25" s="550"/>
      <c r="C25" s="550"/>
      <c r="D25" s="550"/>
      <c r="E25" s="550"/>
      <c r="F25" s="550"/>
    </row>
    <row r="26" spans="1:6" ht="18.75" customHeight="1">
      <c r="A26" s="550"/>
      <c r="B26" s="550"/>
      <c r="C26" s="550"/>
      <c r="D26" s="550"/>
      <c r="E26" s="550"/>
      <c r="F26" s="550"/>
    </row>
    <row r="27" spans="1:6" ht="18.75" customHeight="1">
      <c r="A27" s="550"/>
      <c r="B27" s="550"/>
      <c r="C27" s="550"/>
      <c r="D27" s="550"/>
      <c r="E27" s="550"/>
      <c r="F27" s="550"/>
    </row>
    <row r="28" spans="1:6" ht="18.75" customHeight="1">
      <c r="A28" s="550"/>
      <c r="B28" s="550"/>
      <c r="C28" s="550"/>
      <c r="D28" s="550"/>
      <c r="E28" s="550"/>
      <c r="F28" s="550"/>
    </row>
    <row r="29" spans="1:6" ht="18.75" customHeight="1">
      <c r="A29" s="550"/>
      <c r="B29" s="550"/>
      <c r="C29" s="550"/>
      <c r="D29" s="550"/>
      <c r="E29" s="550"/>
      <c r="F29" s="550"/>
    </row>
    <row r="30" spans="1:6" ht="18.75" customHeight="1">
      <c r="A30" s="550"/>
      <c r="B30" s="550"/>
      <c r="C30" s="550"/>
      <c r="D30" s="550"/>
      <c r="E30" s="550"/>
      <c r="F30" s="550"/>
    </row>
    <row r="31" spans="1:6" ht="18.75" customHeight="1">
      <c r="A31" s="550"/>
      <c r="B31" s="550"/>
      <c r="C31" s="550"/>
      <c r="D31" s="550"/>
      <c r="E31" s="550"/>
      <c r="F31" s="550"/>
    </row>
    <row r="32" spans="1:6" ht="18.75" customHeight="1">
      <c r="A32" s="550"/>
      <c r="B32" s="550"/>
      <c r="C32" s="550"/>
      <c r="D32" s="550"/>
      <c r="E32" s="550"/>
      <c r="F32" s="550"/>
    </row>
    <row r="33" spans="1:6" ht="18.75" customHeight="1">
      <c r="A33" s="550"/>
      <c r="B33" s="550"/>
      <c r="C33" s="550"/>
      <c r="D33" s="550"/>
      <c r="E33" s="550"/>
      <c r="F33" s="550"/>
    </row>
    <row r="34" spans="1:6" ht="18.75" customHeight="1">
      <c r="A34" s="550"/>
      <c r="B34" s="550"/>
      <c r="C34" s="550"/>
      <c r="D34" s="550"/>
      <c r="E34" s="550"/>
      <c r="F34" s="550"/>
    </row>
    <row r="35" spans="1:6" ht="18.75" customHeight="1">
      <c r="A35" s="550"/>
      <c r="B35" s="550"/>
      <c r="C35" s="550"/>
      <c r="D35" s="550"/>
      <c r="E35" s="550"/>
      <c r="F35" s="550"/>
    </row>
    <row r="36" spans="1:6" ht="18.75" customHeight="1">
      <c r="A36" s="550"/>
      <c r="B36" s="550"/>
      <c r="C36" s="550"/>
      <c r="D36" s="550"/>
      <c r="E36" s="550"/>
      <c r="F36" s="550"/>
    </row>
    <row r="37" spans="1:6" ht="18.75" customHeight="1">
      <c r="A37" s="550"/>
      <c r="B37" s="550"/>
      <c r="C37" s="550"/>
      <c r="D37" s="550"/>
      <c r="E37" s="550"/>
      <c r="F37" s="550"/>
    </row>
    <row r="38" spans="1:6" ht="18.75" customHeight="1">
      <c r="A38" s="550"/>
      <c r="B38" s="550"/>
      <c r="C38" s="550"/>
      <c r="D38" s="550"/>
      <c r="E38" s="550"/>
      <c r="F38" s="550"/>
    </row>
    <row r="39" spans="1:6" ht="18.75" customHeight="1">
      <c r="A39" s="550"/>
      <c r="B39" s="550"/>
      <c r="C39" s="550"/>
      <c r="D39" s="550"/>
      <c r="E39" s="550"/>
      <c r="F39" s="550"/>
    </row>
    <row r="40" spans="1:6" ht="18.75" customHeight="1">
      <c r="A40" s="550"/>
      <c r="B40" s="550"/>
      <c r="C40" s="550"/>
      <c r="D40" s="550"/>
      <c r="E40" s="550"/>
      <c r="F40" s="550"/>
    </row>
    <row r="41" spans="1:6" ht="18.75" customHeight="1">
      <c r="A41" s="550"/>
      <c r="B41" s="550"/>
      <c r="C41" s="550"/>
      <c r="D41" s="550"/>
      <c r="E41" s="550"/>
      <c r="F41" s="550"/>
    </row>
    <row r="42" spans="1:6" ht="18.75" customHeight="1">
      <c r="A42" s="550"/>
      <c r="B42" s="550"/>
      <c r="C42" s="550"/>
      <c r="D42" s="550"/>
      <c r="E42" s="550"/>
      <c r="F42" s="550"/>
    </row>
    <row r="43" spans="1:6" ht="18.75" customHeight="1">
      <c r="A43" s="550"/>
      <c r="B43" s="550"/>
      <c r="C43" s="550"/>
      <c r="D43" s="550"/>
      <c r="E43" s="550"/>
      <c r="F43" s="550"/>
    </row>
    <row r="44" spans="1:6" ht="18.75" customHeight="1">
      <c r="A44" s="550"/>
      <c r="B44" s="550"/>
      <c r="C44" s="550"/>
      <c r="D44" s="550"/>
      <c r="E44" s="550"/>
      <c r="F44" s="550"/>
    </row>
    <row r="45" spans="1:6" ht="18.75" customHeight="1">
      <c r="A45" s="550"/>
      <c r="B45" s="550"/>
      <c r="C45" s="550"/>
      <c r="D45" s="550"/>
      <c r="E45" s="550"/>
      <c r="F45" s="550"/>
    </row>
    <row r="46" spans="1:6" ht="18.75" customHeight="1">
      <c r="A46" s="550"/>
      <c r="B46" s="550"/>
      <c r="C46" s="550"/>
      <c r="D46" s="550"/>
      <c r="E46" s="550"/>
      <c r="F46" s="550"/>
    </row>
    <row r="47" spans="1:6" ht="18.75" customHeight="1">
      <c r="A47" s="550"/>
      <c r="B47" s="550"/>
      <c r="C47" s="550"/>
      <c r="D47" s="550"/>
      <c r="E47" s="550"/>
      <c r="F47" s="550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F6" sqref="F6"/>
    </sheetView>
  </sheetViews>
  <sheetFormatPr defaultRowHeight="18.75" customHeight="1"/>
  <cols>
    <col min="1" max="1" width="5.5703125" style="233" customWidth="1"/>
    <col min="2" max="2" width="37" style="3" customWidth="1"/>
    <col min="3" max="3" width="10.85546875" style="4" customWidth="1"/>
    <col min="4" max="4" width="11" style="5" customWidth="1"/>
    <col min="5" max="5" width="9.5703125" style="1" customWidth="1"/>
    <col min="6" max="6" width="9.85546875" style="1" bestFit="1" customWidth="1"/>
    <col min="7" max="7" width="14.28515625" style="1" bestFit="1" customWidth="1"/>
    <col min="8" max="16384" width="9.140625" style="1"/>
  </cols>
  <sheetData>
    <row r="1" spans="1:7" s="2" customFormat="1" ht="18.75" customHeight="1">
      <c r="A1" s="321"/>
      <c r="B1" s="328" t="s">
        <v>279</v>
      </c>
      <c r="C1" s="329" t="s">
        <v>139</v>
      </c>
      <c r="D1" s="330" t="s">
        <v>140</v>
      </c>
      <c r="E1" s="337" t="s">
        <v>141</v>
      </c>
      <c r="F1" s="331" t="s">
        <v>142</v>
      </c>
    </row>
    <row r="2" spans="1:7" ht="61.5" customHeight="1">
      <c r="A2" s="316"/>
      <c r="B2" s="332"/>
      <c r="C2" s="333" t="s">
        <v>281</v>
      </c>
      <c r="D2" s="333" t="s">
        <v>939</v>
      </c>
      <c r="E2" s="711" t="s">
        <v>952</v>
      </c>
      <c r="F2" s="334" t="s">
        <v>117</v>
      </c>
    </row>
    <row r="3" spans="1:7" s="2" customFormat="1" ht="18.75" customHeight="1">
      <c r="A3" s="317"/>
      <c r="B3" s="307" t="s">
        <v>420</v>
      </c>
      <c r="C3" s="335">
        <v>2006</v>
      </c>
      <c r="D3" s="335">
        <v>2007</v>
      </c>
      <c r="E3" s="385">
        <v>2008</v>
      </c>
      <c r="F3" s="336">
        <v>2009</v>
      </c>
    </row>
    <row r="4" spans="1:7" s="7" customFormat="1" ht="24.95" customHeight="1">
      <c r="A4" s="318">
        <v>405</v>
      </c>
      <c r="B4" s="167" t="s">
        <v>113</v>
      </c>
      <c r="C4" s="308">
        <v>715197</v>
      </c>
      <c r="D4" s="309">
        <v>500000</v>
      </c>
      <c r="E4" s="386">
        <v>0</v>
      </c>
      <c r="F4" s="322">
        <v>0</v>
      </c>
    </row>
    <row r="5" spans="1:7" s="7" customFormat="1" ht="24.95" customHeight="1">
      <c r="A5" s="318">
        <v>407</v>
      </c>
      <c r="B5" s="167" t="s">
        <v>138</v>
      </c>
      <c r="C5" s="308">
        <v>107153</v>
      </c>
      <c r="D5" s="309">
        <v>123062</v>
      </c>
      <c r="E5" s="386">
        <v>101702</v>
      </c>
      <c r="F5" s="322">
        <v>64664</v>
      </c>
    </row>
    <row r="6" spans="1:7" s="2" customFormat="1" ht="24.95" customHeight="1">
      <c r="A6" s="318" t="s">
        <v>293</v>
      </c>
      <c r="B6" s="324" t="s">
        <v>297</v>
      </c>
      <c r="C6" s="308">
        <v>1368129</v>
      </c>
      <c r="D6" s="310">
        <v>1586611</v>
      </c>
      <c r="E6" s="387">
        <v>1772299</v>
      </c>
      <c r="F6" s="322">
        <v>1975000</v>
      </c>
      <c r="G6" s="976">
        <f>F6+F7+F8</f>
        <v>1992315</v>
      </c>
    </row>
    <row r="7" spans="1:7" s="2" customFormat="1" ht="24.95" customHeight="1">
      <c r="A7" s="318" t="s">
        <v>294</v>
      </c>
      <c r="B7" s="167" t="s">
        <v>296</v>
      </c>
      <c r="C7" s="308">
        <v>13718</v>
      </c>
      <c r="D7" s="309">
        <v>17226</v>
      </c>
      <c r="E7" s="386">
        <v>16900</v>
      </c>
      <c r="F7" s="322">
        <v>14315</v>
      </c>
      <c r="G7" s="980"/>
    </row>
    <row r="8" spans="1:7" s="2" customFormat="1" ht="24.95" customHeight="1">
      <c r="A8" s="318" t="s">
        <v>295</v>
      </c>
      <c r="B8" s="167" t="s">
        <v>280</v>
      </c>
      <c r="C8" s="308">
        <v>4502</v>
      </c>
      <c r="D8" s="309">
        <v>745</v>
      </c>
      <c r="E8" s="388">
        <v>750</v>
      </c>
      <c r="F8" s="322">
        <v>3000</v>
      </c>
      <c r="G8" s="977"/>
    </row>
    <row r="9" spans="1:7" s="2" customFormat="1" ht="24.95" customHeight="1">
      <c r="A9" s="318">
        <v>415</v>
      </c>
      <c r="B9" s="167" t="s">
        <v>298</v>
      </c>
      <c r="C9" s="308">
        <v>1338087</v>
      </c>
      <c r="D9" s="309">
        <v>1330401</v>
      </c>
      <c r="E9" s="388">
        <v>1385670</v>
      </c>
      <c r="F9" s="322">
        <v>1448025</v>
      </c>
      <c r="G9" s="972"/>
    </row>
    <row r="10" spans="1:7" s="2" customFormat="1" ht="24.95" customHeight="1">
      <c r="A10" s="318">
        <v>435</v>
      </c>
      <c r="B10" s="167" t="s">
        <v>282</v>
      </c>
      <c r="C10" s="308">
        <v>1850</v>
      </c>
      <c r="D10" s="309">
        <v>1650</v>
      </c>
      <c r="E10" s="386">
        <v>2500</v>
      </c>
      <c r="F10" s="322">
        <v>2500</v>
      </c>
      <c r="G10" s="976">
        <f>F10+F11+F12</f>
        <v>22900</v>
      </c>
    </row>
    <row r="11" spans="1:7" s="2" customFormat="1" ht="24.95" customHeight="1">
      <c r="A11" s="318">
        <v>435</v>
      </c>
      <c r="B11" s="167" t="s">
        <v>283</v>
      </c>
      <c r="C11" s="308">
        <v>0</v>
      </c>
      <c r="D11" s="309">
        <v>0</v>
      </c>
      <c r="E11" s="386"/>
      <c r="F11" s="322">
        <v>14400</v>
      </c>
      <c r="G11" s="978"/>
    </row>
    <row r="12" spans="1:7" s="2" customFormat="1" ht="24.95" customHeight="1">
      <c r="A12" s="318">
        <v>450</v>
      </c>
      <c r="B12" s="167" t="s">
        <v>800</v>
      </c>
      <c r="C12" s="308">
        <v>0</v>
      </c>
      <c r="D12" s="309">
        <v>0</v>
      </c>
      <c r="E12" s="386">
        <v>5650</v>
      </c>
      <c r="F12" s="322">
        <v>6000</v>
      </c>
      <c r="G12" s="979"/>
    </row>
    <row r="13" spans="1:7" s="2" customFormat="1" ht="24.95" customHeight="1">
      <c r="A13" s="318">
        <v>460</v>
      </c>
      <c r="B13" s="167" t="s">
        <v>672</v>
      </c>
      <c r="C13" s="308">
        <v>2000</v>
      </c>
      <c r="D13" s="309">
        <v>1000</v>
      </c>
      <c r="E13" s="386">
        <v>13000</v>
      </c>
      <c r="F13" s="322">
        <v>32825</v>
      </c>
    </row>
    <row r="14" spans="1:7" s="2" customFormat="1" ht="24.95" customHeight="1">
      <c r="A14" s="318">
        <v>470</v>
      </c>
      <c r="B14" s="167" t="s">
        <v>284</v>
      </c>
      <c r="C14" s="308">
        <v>47744</v>
      </c>
      <c r="D14" s="310">
        <v>77900</v>
      </c>
      <c r="E14" s="386">
        <v>55145</v>
      </c>
      <c r="F14" s="322">
        <v>74000</v>
      </c>
      <c r="G14" s="976">
        <f>F14+F15</f>
        <v>115000</v>
      </c>
    </row>
    <row r="15" spans="1:7" s="2" customFormat="1" ht="24.95" customHeight="1">
      <c r="A15" s="318">
        <v>471</v>
      </c>
      <c r="B15" s="311" t="s">
        <v>988</v>
      </c>
      <c r="C15" s="308">
        <v>0</v>
      </c>
      <c r="D15" s="310">
        <v>0</v>
      </c>
      <c r="E15" s="388">
        <v>26000</v>
      </c>
      <c r="F15" s="322">
        <v>41000</v>
      </c>
      <c r="G15" s="977"/>
    </row>
    <row r="16" spans="1:7" s="2" customFormat="1" ht="24.95" customHeight="1">
      <c r="A16" s="318">
        <v>475</v>
      </c>
      <c r="B16" s="167" t="s">
        <v>285</v>
      </c>
      <c r="C16" s="308">
        <v>7040</v>
      </c>
      <c r="D16" s="309">
        <v>11433</v>
      </c>
      <c r="E16" s="388">
        <v>11000</v>
      </c>
      <c r="F16" s="322">
        <v>12100</v>
      </c>
    </row>
    <row r="17" spans="1:7" s="2" customFormat="1" ht="24.95" customHeight="1">
      <c r="A17" s="318">
        <v>477</v>
      </c>
      <c r="B17" s="167" t="s">
        <v>673</v>
      </c>
      <c r="C17" s="308">
        <v>15670</v>
      </c>
      <c r="D17" s="310">
        <v>30132</v>
      </c>
      <c r="E17" s="388">
        <v>15000</v>
      </c>
      <c r="F17" s="322">
        <v>15000</v>
      </c>
    </row>
    <row r="18" spans="1:7" s="2" customFormat="1" ht="24.95" customHeight="1">
      <c r="A18" s="318">
        <v>480</v>
      </c>
      <c r="B18" s="167" t="s">
        <v>669</v>
      </c>
      <c r="C18" s="308">
        <v>3105</v>
      </c>
      <c r="D18" s="310">
        <v>391700</v>
      </c>
      <c r="E18" s="388">
        <v>500</v>
      </c>
      <c r="F18" s="322">
        <v>500</v>
      </c>
    </row>
    <row r="19" spans="1:7" s="2" customFormat="1" ht="24.95" customHeight="1">
      <c r="A19" s="318">
        <v>485</v>
      </c>
      <c r="B19" s="167" t="s">
        <v>286</v>
      </c>
      <c r="C19" s="308">
        <v>770</v>
      </c>
      <c r="D19" s="310">
        <v>620</v>
      </c>
      <c r="E19" s="388">
        <v>750</v>
      </c>
      <c r="F19" s="322">
        <v>500</v>
      </c>
      <c r="G19" s="882"/>
    </row>
    <row r="20" spans="1:7" s="2" customFormat="1" ht="24.95" customHeight="1">
      <c r="A20" s="318">
        <v>490</v>
      </c>
      <c r="B20" s="167" t="s">
        <v>287</v>
      </c>
      <c r="C20" s="308">
        <v>77</v>
      </c>
      <c r="D20" s="310">
        <v>36617</v>
      </c>
      <c r="E20" s="388">
        <v>7198</v>
      </c>
      <c r="F20" s="322">
        <v>0</v>
      </c>
    </row>
    <row r="21" spans="1:7" s="2" customFormat="1" ht="24.95" customHeight="1">
      <c r="A21" s="318">
        <v>495</v>
      </c>
      <c r="B21" s="532" t="s">
        <v>289</v>
      </c>
      <c r="C21" s="533"/>
      <c r="D21" s="534">
        <v>32500</v>
      </c>
      <c r="E21" s="388">
        <v>66855</v>
      </c>
      <c r="F21" s="535">
        <v>10560</v>
      </c>
    </row>
    <row r="22" spans="1:7" s="2" customFormat="1" ht="24.95" customHeight="1">
      <c r="A22" s="318">
        <v>499</v>
      </c>
      <c r="B22" s="167" t="s">
        <v>288</v>
      </c>
      <c r="C22" s="308">
        <v>216850</v>
      </c>
      <c r="D22" s="310">
        <v>10259</v>
      </c>
      <c r="E22" s="388">
        <v>0</v>
      </c>
      <c r="F22" s="322">
        <v>0</v>
      </c>
    </row>
    <row r="23" spans="1:7" s="2" customFormat="1" ht="13.5" customHeight="1" thickBot="1">
      <c r="A23" s="319"/>
      <c r="B23" s="175"/>
      <c r="C23" s="312"/>
      <c r="D23" s="313"/>
      <c r="E23" s="389"/>
      <c r="F23" s="323"/>
    </row>
    <row r="24" spans="1:7" s="2" customFormat="1" ht="18.75" customHeight="1" thickTop="1">
      <c r="A24" s="320"/>
      <c r="B24" s="314" t="s">
        <v>418</v>
      </c>
      <c r="C24" s="315">
        <f>SUM(C4:C23)</f>
        <v>3841892</v>
      </c>
      <c r="D24" s="315">
        <f>SUM(D4:D22)</f>
        <v>4151856</v>
      </c>
      <c r="E24" s="338">
        <f>SUM(E4:E23)</f>
        <v>3480919</v>
      </c>
      <c r="F24" s="315">
        <f>SUM(F4:F23)</f>
        <v>3714389</v>
      </c>
    </row>
    <row r="25" spans="1:7" s="2" customFormat="1" ht="16.5">
      <c r="A25" s="233"/>
      <c r="B25" s="46"/>
      <c r="C25" s="68"/>
      <c r="D25" s="97"/>
      <c r="E25" s="98"/>
    </row>
    <row r="26" spans="1:7" ht="12.95" customHeight="1">
      <c r="A26" s="1"/>
      <c r="B26" s="1"/>
      <c r="C26" s="1"/>
      <c r="D26" s="1"/>
    </row>
    <row r="27" spans="1:7" ht="18" customHeight="1">
      <c r="A27" s="1"/>
      <c r="B27" s="1"/>
      <c r="C27" s="1"/>
      <c r="D27" s="1"/>
    </row>
    <row r="28" spans="1:7" ht="9" customHeight="1">
      <c r="A28" s="1"/>
      <c r="B28" s="1"/>
      <c r="C28" s="1"/>
      <c r="D28" s="1"/>
    </row>
    <row r="29" spans="1:7" s="2" customFormat="1" ht="12.95" customHeight="1"/>
    <row r="30" spans="1:7" ht="9" customHeight="1">
      <c r="A30" s="1"/>
      <c r="B30" s="1"/>
      <c r="C30" s="1"/>
      <c r="D30" s="1"/>
    </row>
    <row r="31" spans="1:7" ht="12.95" customHeight="1">
      <c r="A31" s="1"/>
      <c r="B31" s="1"/>
      <c r="C31" s="1"/>
      <c r="D31" s="1"/>
    </row>
    <row r="32" spans="1:7" ht="12.95" customHeight="1">
      <c r="A32" s="1"/>
      <c r="B32" s="1"/>
      <c r="C32" s="1"/>
      <c r="D32" s="1"/>
    </row>
    <row r="33" spans="1:4" ht="12.95" customHeight="1">
      <c r="A33" s="1"/>
      <c r="B33" s="1"/>
      <c r="C33" s="1"/>
      <c r="D33" s="1"/>
    </row>
    <row r="34" spans="1:4" ht="12.95" customHeight="1">
      <c r="A34" s="1"/>
      <c r="B34" s="1"/>
      <c r="C34" s="1"/>
      <c r="D34" s="1"/>
    </row>
    <row r="35" spans="1:4" ht="12.95" customHeight="1">
      <c r="A35" s="1"/>
      <c r="B35" s="1"/>
      <c r="C35" s="1"/>
      <c r="D35" s="1"/>
    </row>
    <row r="36" spans="1:4" ht="12.95" customHeight="1">
      <c r="A36" s="1"/>
      <c r="B36" s="1"/>
      <c r="C36" s="1"/>
      <c r="D36" s="1"/>
    </row>
    <row r="37" spans="1:4" ht="18.75" customHeight="1">
      <c r="A37" s="1"/>
      <c r="B37" s="1"/>
      <c r="C37" s="1"/>
      <c r="D37" s="1"/>
    </row>
    <row r="38" spans="1:4" ht="18.75" customHeight="1">
      <c r="A38" s="1"/>
      <c r="B38" s="1"/>
      <c r="C38" s="1"/>
      <c r="D38" s="1"/>
    </row>
    <row r="39" spans="1:4" ht="18.75" customHeight="1">
      <c r="A39" s="1"/>
      <c r="B39" s="1"/>
      <c r="C39" s="1"/>
      <c r="D39" s="1"/>
    </row>
    <row r="40" spans="1:4" ht="18.75" customHeight="1">
      <c r="A40" s="1"/>
      <c r="B40" s="1"/>
      <c r="C40" s="1"/>
      <c r="D40" s="1"/>
    </row>
    <row r="41" spans="1:4" ht="18.75" customHeight="1">
      <c r="A41" s="1"/>
      <c r="B41" s="1"/>
      <c r="C41" s="1"/>
      <c r="D41" s="1"/>
    </row>
    <row r="42" spans="1:4" ht="10.5" customHeight="1">
      <c r="A42" s="1"/>
      <c r="B42" s="1"/>
      <c r="C42" s="1"/>
      <c r="D42" s="1"/>
    </row>
    <row r="43" spans="1:4" ht="18.75" customHeight="1">
      <c r="A43" s="1"/>
      <c r="B43" s="1"/>
      <c r="C43" s="1"/>
      <c r="D43" s="1"/>
    </row>
    <row r="44" spans="1:4" ht="18.75" customHeight="1">
      <c r="A44" s="1"/>
      <c r="B44" s="1"/>
      <c r="C44" s="1"/>
      <c r="D44" s="1"/>
    </row>
    <row r="45" spans="1:4" ht="18.75" customHeight="1">
      <c r="A45" s="1"/>
      <c r="B45" s="1"/>
      <c r="C45" s="1"/>
      <c r="D45" s="1"/>
    </row>
    <row r="46" spans="1:4" ht="18.75" customHeight="1">
      <c r="A46" s="1"/>
      <c r="B46" s="1"/>
      <c r="C46" s="1"/>
      <c r="D46" s="1"/>
    </row>
    <row r="47" spans="1:4" ht="18.75" customHeight="1">
      <c r="A47" s="1"/>
      <c r="B47" s="1"/>
      <c r="C47" s="1"/>
      <c r="D47" s="1"/>
    </row>
    <row r="48" spans="1:4" ht="18.75" customHeight="1">
      <c r="A48" s="1"/>
      <c r="B48" s="1"/>
      <c r="C48" s="1"/>
      <c r="D48" s="1"/>
    </row>
    <row r="49" spans="1:4" ht="18.75" customHeight="1">
      <c r="A49" s="1"/>
      <c r="B49" s="1"/>
      <c r="C49" s="1"/>
      <c r="D49" s="1"/>
    </row>
    <row r="50" spans="1:4" ht="18.75" customHeight="1">
      <c r="A50" s="1"/>
      <c r="B50" s="1"/>
      <c r="C50" s="1"/>
      <c r="D50" s="1"/>
    </row>
    <row r="51" spans="1:4" ht="18.75" customHeight="1">
      <c r="A51" s="1"/>
      <c r="B51" s="1"/>
      <c r="C51" s="1"/>
      <c r="D51" s="1"/>
    </row>
    <row r="52" spans="1:4" ht="18.75" customHeight="1">
      <c r="A52" s="1"/>
      <c r="B52" s="1"/>
      <c r="C52" s="1"/>
      <c r="D52" s="1"/>
    </row>
    <row r="53" spans="1:4" ht="18.75" customHeight="1">
      <c r="A53" s="1"/>
      <c r="B53" s="1"/>
      <c r="C53" s="1"/>
      <c r="D53" s="1"/>
    </row>
    <row r="54" spans="1:4" ht="18.75" customHeight="1">
      <c r="A54" s="1"/>
      <c r="B54" s="1"/>
      <c r="C54" s="1"/>
      <c r="D54" s="1"/>
    </row>
    <row r="55" spans="1:4" ht="18.75" customHeight="1">
      <c r="A55" s="1"/>
      <c r="B55" s="1"/>
      <c r="C55" s="1"/>
      <c r="D55" s="1"/>
    </row>
  </sheetData>
  <mergeCells count="3">
    <mergeCell ref="G14:G15"/>
    <mergeCell ref="G10:G12"/>
    <mergeCell ref="G6:G8"/>
  </mergeCells>
  <phoneticPr fontId="20" type="noConversion"/>
  <printOptions horizontalCentered="1"/>
  <pageMargins left="0.75" right="0.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RowHeight="18.75" customHeight="1"/>
  <cols>
    <col min="1" max="1" width="44" style="233" customWidth="1"/>
    <col min="2" max="2" width="10.7109375" style="68" customWidth="1"/>
    <col min="3" max="3" width="10.7109375" style="97" customWidth="1"/>
    <col min="4" max="4" width="12" style="67" customWidth="1"/>
    <col min="5" max="5" width="10.7109375" style="67" customWidth="1"/>
    <col min="6" max="16384" width="9.140625" style="67"/>
  </cols>
  <sheetData>
    <row r="1" spans="1:5" s="98" customFormat="1" ht="18.75" customHeight="1">
      <c r="A1" s="641" t="s">
        <v>563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98" customFormat="1" ht="18.75" customHeight="1">
      <c r="A4" s="234"/>
      <c r="B4" s="238"/>
      <c r="C4" s="238"/>
      <c r="D4" s="239"/>
      <c r="E4" s="239"/>
    </row>
    <row r="5" spans="1:5" s="98" customFormat="1" ht="18.75" customHeight="1">
      <c r="A5" s="126" t="s">
        <v>957</v>
      </c>
      <c r="B5" s="238"/>
      <c r="C5" s="238"/>
      <c r="D5" s="529">
        <v>-12230</v>
      </c>
      <c r="E5" s="988" t="s">
        <v>1195</v>
      </c>
    </row>
    <row r="6" spans="1:5" s="98" customFormat="1" ht="18.75" customHeight="1">
      <c r="A6" s="124" t="s">
        <v>453</v>
      </c>
      <c r="B6" s="245">
        <v>1200</v>
      </c>
      <c r="C6" s="245">
        <v>1400</v>
      </c>
      <c r="D6" s="94">
        <v>1800</v>
      </c>
      <c r="E6" s="989"/>
    </row>
    <row r="7" spans="1:5" s="98" customFormat="1" ht="18.75" customHeight="1">
      <c r="A7" s="141" t="s">
        <v>625</v>
      </c>
      <c r="B7" s="137">
        <v>60</v>
      </c>
      <c r="C7" s="115">
        <v>60</v>
      </c>
      <c r="D7" s="94"/>
      <c r="E7" s="989"/>
    </row>
    <row r="8" spans="1:5" ht="18.75" customHeight="1">
      <c r="A8" s="124" t="s">
        <v>299</v>
      </c>
      <c r="B8" s="245">
        <v>1260</v>
      </c>
      <c r="C8" s="245">
        <v>2700</v>
      </c>
      <c r="D8" s="94">
        <v>3000</v>
      </c>
      <c r="E8" s="989"/>
    </row>
    <row r="9" spans="1:5" ht="18.75" customHeight="1">
      <c r="A9" s="124" t="s">
        <v>129</v>
      </c>
      <c r="B9" s="245">
        <v>735</v>
      </c>
      <c r="C9" s="245">
        <v>700</v>
      </c>
      <c r="D9" s="94">
        <v>300</v>
      </c>
      <c r="E9" s="989"/>
    </row>
    <row r="10" spans="1:5" ht="18.75" customHeight="1">
      <c r="A10" s="124" t="s">
        <v>377</v>
      </c>
      <c r="B10" s="115">
        <v>900</v>
      </c>
      <c r="C10" s="115">
        <v>750</v>
      </c>
      <c r="D10" s="94">
        <v>1800</v>
      </c>
      <c r="E10" s="989"/>
    </row>
    <row r="11" spans="1:5" ht="18.75" customHeight="1">
      <c r="A11" s="141" t="s">
        <v>624</v>
      </c>
      <c r="B11" s="137">
        <v>180</v>
      </c>
      <c r="C11" s="115">
        <v>0</v>
      </c>
      <c r="D11" s="94">
        <v>450</v>
      </c>
      <c r="E11" s="989"/>
    </row>
    <row r="12" spans="1:5" ht="18.75" customHeight="1">
      <c r="A12" s="141" t="s">
        <v>630</v>
      </c>
      <c r="B12" s="137">
        <v>200</v>
      </c>
      <c r="C12" s="115" t="s">
        <v>607</v>
      </c>
      <c r="D12" s="138"/>
      <c r="E12" s="989"/>
    </row>
    <row r="13" spans="1:5" ht="18.75" customHeight="1">
      <c r="A13" s="141" t="s">
        <v>18</v>
      </c>
      <c r="B13" s="137"/>
      <c r="C13" s="115">
        <v>560</v>
      </c>
      <c r="D13" s="138"/>
      <c r="E13" s="989"/>
    </row>
    <row r="14" spans="1:5" ht="18.75" customHeight="1" thickBot="1">
      <c r="A14" s="141" t="s">
        <v>324</v>
      </c>
      <c r="B14" s="246"/>
      <c r="C14" s="247">
        <v>8000</v>
      </c>
      <c r="D14" s="248">
        <v>14000</v>
      </c>
      <c r="E14" s="990"/>
    </row>
    <row r="15" spans="1:5" ht="18.75" customHeight="1" thickTop="1">
      <c r="A15" s="242" t="s">
        <v>406</v>
      </c>
      <c r="B15" s="243">
        <f>SUM(B4:B14)</f>
        <v>4535</v>
      </c>
      <c r="C15" s="243">
        <f>SUM(C4:C14)</f>
        <v>14170</v>
      </c>
      <c r="D15" s="96">
        <f>SUM(D4:D14)</f>
        <v>9120</v>
      </c>
      <c r="E15" s="96">
        <f>SUM(E4:E14)</f>
        <v>0</v>
      </c>
    </row>
    <row r="16" spans="1:5" s="98" customFormat="1" ht="18.75" customHeight="1">
      <c r="A16" s="233"/>
      <c r="B16" s="68"/>
      <c r="C16" s="97"/>
    </row>
    <row r="17" spans="1:1" ht="18.75" customHeight="1">
      <c r="A17" s="46"/>
    </row>
    <row r="18" spans="1:1" ht="18.75" customHeight="1">
      <c r="A18" s="46"/>
    </row>
    <row r="19" spans="1:1" ht="18.75" customHeight="1">
      <c r="A19" s="126" t="s">
        <v>631</v>
      </c>
    </row>
  </sheetData>
  <mergeCells count="1">
    <mergeCell ref="E5:E14"/>
  </mergeCells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94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/>
  <cols>
    <col min="1" max="1" width="54" style="658" customWidth="1"/>
    <col min="2" max="5" width="10.7109375" style="658" customWidth="1"/>
    <col min="6" max="6" width="12.28515625" style="658" customWidth="1"/>
    <col min="7" max="16384" width="8.85546875" style="658"/>
  </cols>
  <sheetData>
    <row r="1" spans="1:5" s="654" customFormat="1">
      <c r="A1" s="652" t="s">
        <v>577</v>
      </c>
      <c r="B1" s="653"/>
      <c r="C1" s="653"/>
      <c r="D1" s="653"/>
      <c r="E1" s="653"/>
    </row>
    <row r="2" spans="1:5" s="656" customFormat="1">
      <c r="A2" s="655"/>
      <c r="B2" s="249">
        <v>2006</v>
      </c>
      <c r="C2" s="249">
        <v>2007</v>
      </c>
      <c r="D2" s="249">
        <v>2008</v>
      </c>
      <c r="E2" s="249">
        <v>2009</v>
      </c>
    </row>
    <row r="3" spans="1:5" s="657" customFormat="1">
      <c r="A3" s="249" t="s">
        <v>420</v>
      </c>
      <c r="B3" s="249"/>
      <c r="C3" s="249"/>
      <c r="D3" s="249"/>
      <c r="E3" s="249"/>
    </row>
    <row r="4" spans="1:5" s="657" customFormat="1">
      <c r="A4" s="250"/>
      <c r="B4" s="251"/>
      <c r="C4" s="251"/>
      <c r="D4" s="251"/>
      <c r="E4" s="251"/>
    </row>
    <row r="5" spans="1:5" s="656" customFormat="1">
      <c r="A5" s="734" t="s">
        <v>958</v>
      </c>
      <c r="B5" s="735"/>
      <c r="C5" s="735"/>
      <c r="D5" s="735">
        <v>7335.55</v>
      </c>
      <c r="E5" s="251"/>
    </row>
    <row r="6" spans="1:5" s="656" customFormat="1">
      <c r="A6" s="250" t="s">
        <v>616</v>
      </c>
      <c r="B6" s="251">
        <v>1700</v>
      </c>
      <c r="C6" s="251"/>
      <c r="D6" s="251">
        <v>680</v>
      </c>
      <c r="E6" s="251"/>
    </row>
    <row r="7" spans="1:5">
      <c r="A7" s="250" t="s">
        <v>646</v>
      </c>
      <c r="B7" s="251">
        <v>5000</v>
      </c>
      <c r="C7" s="251"/>
      <c r="D7" s="251">
        <v>400</v>
      </c>
      <c r="E7" s="251"/>
    </row>
    <row r="8" spans="1:5">
      <c r="A8" s="250" t="s">
        <v>618</v>
      </c>
      <c r="B8" s="251">
        <v>996</v>
      </c>
      <c r="C8" s="251">
        <v>400</v>
      </c>
      <c r="D8" s="251">
        <v>400</v>
      </c>
      <c r="E8" s="251"/>
    </row>
    <row r="9" spans="1:5">
      <c r="A9" s="250" t="s">
        <v>613</v>
      </c>
      <c r="B9" s="251">
        <v>1000</v>
      </c>
      <c r="C9" s="251"/>
      <c r="D9" s="251">
        <v>0</v>
      </c>
      <c r="E9" s="251"/>
    </row>
    <row r="10" spans="1:5">
      <c r="A10" s="250" t="s">
        <v>820</v>
      </c>
      <c r="B10" s="251">
        <v>300</v>
      </c>
      <c r="C10" s="251">
        <v>1000</v>
      </c>
      <c r="D10" s="251">
        <v>1000</v>
      </c>
      <c r="E10" s="251"/>
    </row>
    <row r="11" spans="1:5">
      <c r="A11" s="250" t="s">
        <v>614</v>
      </c>
      <c r="B11" s="251">
        <v>175</v>
      </c>
      <c r="C11" s="251"/>
      <c r="D11" s="251">
        <v>400</v>
      </c>
      <c r="E11" s="251"/>
    </row>
    <row r="12" spans="1:5">
      <c r="A12" s="250" t="s">
        <v>612</v>
      </c>
      <c r="B12" s="251">
        <v>849</v>
      </c>
      <c r="C12" s="251"/>
      <c r="D12" s="251">
        <v>0</v>
      </c>
      <c r="E12" s="251"/>
    </row>
    <row r="13" spans="1:5">
      <c r="A13" s="250" t="s">
        <v>637</v>
      </c>
      <c r="B13" s="251">
        <v>491</v>
      </c>
      <c r="C13" s="251"/>
      <c r="D13" s="251">
        <v>0</v>
      </c>
      <c r="E13" s="251"/>
    </row>
    <row r="14" spans="1:5">
      <c r="A14" s="250" t="s">
        <v>611</v>
      </c>
      <c r="B14" s="251">
        <v>165</v>
      </c>
      <c r="C14" s="251"/>
      <c r="D14" s="251">
        <v>0</v>
      </c>
      <c r="E14" s="251"/>
    </row>
    <row r="15" spans="1:5">
      <c r="A15" s="250" t="s">
        <v>378</v>
      </c>
      <c r="B15" s="251">
        <v>159</v>
      </c>
      <c r="C15" s="251"/>
      <c r="D15" s="251">
        <v>0</v>
      </c>
      <c r="E15" s="251"/>
    </row>
    <row r="16" spans="1:5">
      <c r="A16" s="250" t="s">
        <v>819</v>
      </c>
      <c r="B16" s="251">
        <v>400</v>
      </c>
      <c r="C16" s="251">
        <v>1500</v>
      </c>
      <c r="D16" s="251">
        <v>1500</v>
      </c>
      <c r="E16" s="251"/>
    </row>
    <row r="17" spans="1:5">
      <c r="A17" s="250" t="s">
        <v>1050</v>
      </c>
      <c r="B17" s="251"/>
      <c r="C17" s="251"/>
      <c r="D17" s="251"/>
      <c r="E17" s="251">
        <v>1500</v>
      </c>
    </row>
    <row r="18" spans="1:5">
      <c r="A18" s="250" t="s">
        <v>1051</v>
      </c>
      <c r="B18" s="251"/>
      <c r="C18" s="251"/>
      <c r="D18" s="251"/>
      <c r="E18" s="251">
        <v>1500</v>
      </c>
    </row>
    <row r="19" spans="1:5">
      <c r="A19" s="250" t="s">
        <v>615</v>
      </c>
      <c r="B19" s="251">
        <v>400</v>
      </c>
      <c r="C19" s="251"/>
      <c r="D19" s="251">
        <v>750</v>
      </c>
      <c r="E19" s="251"/>
    </row>
    <row r="20" spans="1:5">
      <c r="A20" s="250" t="s">
        <v>617</v>
      </c>
      <c r="B20" s="251">
        <v>100</v>
      </c>
      <c r="C20" s="251"/>
      <c r="D20" s="251">
        <v>0</v>
      </c>
      <c r="E20" s="251"/>
    </row>
    <row r="21" spans="1:5">
      <c r="A21" s="250" t="s">
        <v>1049</v>
      </c>
      <c r="B21" s="251">
        <v>375</v>
      </c>
      <c r="C21" s="251"/>
      <c r="D21" s="251">
        <v>200</v>
      </c>
      <c r="E21" s="251">
        <v>1250</v>
      </c>
    </row>
    <row r="22" spans="1:5">
      <c r="A22" s="250" t="s">
        <v>1052</v>
      </c>
      <c r="B22" s="251"/>
      <c r="C22" s="251"/>
      <c r="D22" s="251"/>
      <c r="E22" s="251">
        <v>2325</v>
      </c>
    </row>
    <row r="23" spans="1:5">
      <c r="A23" s="250" t="s">
        <v>325</v>
      </c>
      <c r="B23" s="251"/>
      <c r="C23" s="251">
        <v>2000</v>
      </c>
      <c r="D23" s="251">
        <v>3000</v>
      </c>
      <c r="E23" s="251">
        <v>6375</v>
      </c>
    </row>
    <row r="24" spans="1:5">
      <c r="A24" s="250" t="s">
        <v>821</v>
      </c>
      <c r="B24" s="251"/>
      <c r="C24" s="251">
        <v>2500</v>
      </c>
      <c r="D24" s="251">
        <v>0</v>
      </c>
      <c r="E24" s="251"/>
    </row>
    <row r="25" spans="1:5">
      <c r="A25" s="250" t="s">
        <v>817</v>
      </c>
      <c r="B25" s="251"/>
      <c r="C25" s="251">
        <v>2100</v>
      </c>
      <c r="D25" s="251">
        <v>2100</v>
      </c>
      <c r="E25" s="251"/>
    </row>
    <row r="26" spans="1:5">
      <c r="A26" s="250" t="s">
        <v>1196</v>
      </c>
      <c r="B26" s="251"/>
      <c r="C26" s="251"/>
      <c r="D26" s="251"/>
      <c r="E26" s="251">
        <f>3*850</f>
        <v>2550</v>
      </c>
    </row>
    <row r="27" spans="1:5">
      <c r="A27" s="250" t="s">
        <v>1197</v>
      </c>
      <c r="B27" s="251"/>
      <c r="C27" s="251">
        <v>3800</v>
      </c>
      <c r="D27" s="251">
        <v>4000</v>
      </c>
      <c r="E27" s="251">
        <v>3150</v>
      </c>
    </row>
    <row r="28" spans="1:5">
      <c r="A28" s="250" t="s">
        <v>1048</v>
      </c>
      <c r="B28" s="251"/>
      <c r="C28" s="251">
        <v>2500</v>
      </c>
      <c r="D28" s="251">
        <v>2000</v>
      </c>
      <c r="E28" s="251">
        <v>2400</v>
      </c>
    </row>
    <row r="29" spans="1:5">
      <c r="A29" s="250" t="s">
        <v>818</v>
      </c>
      <c r="B29" s="251"/>
      <c r="C29" s="251">
        <v>3000</v>
      </c>
      <c r="D29" s="251">
        <v>1500</v>
      </c>
      <c r="E29" s="251">
        <v>0</v>
      </c>
    </row>
    <row r="30" spans="1:5">
      <c r="A30" s="250" t="s">
        <v>1198</v>
      </c>
      <c r="B30" s="251"/>
      <c r="C30" s="251">
        <v>1800</v>
      </c>
      <c r="D30" s="251">
        <v>0</v>
      </c>
      <c r="E30" s="251">
        <v>0</v>
      </c>
    </row>
    <row r="31" spans="1:5">
      <c r="A31" s="250" t="s">
        <v>822</v>
      </c>
      <c r="B31" s="251"/>
      <c r="C31" s="251">
        <v>300</v>
      </c>
      <c r="D31" s="251">
        <v>0</v>
      </c>
      <c r="E31" s="251">
        <v>0</v>
      </c>
    </row>
    <row r="32" spans="1:5">
      <c r="A32" s="250" t="s">
        <v>368</v>
      </c>
      <c r="B32" s="251"/>
      <c r="C32" s="251">
        <v>2500</v>
      </c>
      <c r="D32" s="251">
        <v>3000</v>
      </c>
      <c r="E32" s="251">
        <v>3000</v>
      </c>
    </row>
    <row r="33" spans="1:5">
      <c r="A33" s="250" t="s">
        <v>326</v>
      </c>
      <c r="B33" s="251"/>
      <c r="C33" s="251"/>
      <c r="D33" s="251">
        <v>3000</v>
      </c>
      <c r="E33" s="251">
        <v>0</v>
      </c>
    </row>
    <row r="34" spans="1:5">
      <c r="A34" s="250" t="s">
        <v>1057</v>
      </c>
      <c r="B34" s="251"/>
      <c r="C34" s="251"/>
      <c r="D34" s="251"/>
      <c r="E34" s="251">
        <v>1275</v>
      </c>
    </row>
    <row r="35" spans="1:5">
      <c r="A35" s="250" t="s">
        <v>1043</v>
      </c>
      <c r="B35" s="251"/>
      <c r="C35" s="251"/>
      <c r="D35" s="251"/>
      <c r="E35" s="251">
        <v>3000</v>
      </c>
    </row>
    <row r="36" spans="1:5">
      <c r="A36" s="806" t="s">
        <v>1047</v>
      </c>
      <c r="B36" s="778"/>
      <c r="C36" s="778"/>
      <c r="D36" s="778"/>
      <c r="E36" s="778">
        <v>4800</v>
      </c>
    </row>
    <row r="37" spans="1:5">
      <c r="A37" s="806" t="s">
        <v>1046</v>
      </c>
      <c r="B37" s="778"/>
      <c r="C37" s="778"/>
      <c r="D37" s="778"/>
      <c r="E37" s="778">
        <v>1350</v>
      </c>
    </row>
    <row r="38" spans="1:5">
      <c r="A38" s="806" t="s">
        <v>1054</v>
      </c>
      <c r="B38" s="778"/>
      <c r="C38" s="778"/>
      <c r="D38" s="778"/>
      <c r="E38" s="778">
        <v>2625</v>
      </c>
    </row>
    <row r="39" spans="1:5">
      <c r="A39" s="806" t="s">
        <v>1056</v>
      </c>
      <c r="B39" s="778"/>
      <c r="C39" s="778"/>
      <c r="D39" s="778"/>
      <c r="E39" s="778">
        <v>2625</v>
      </c>
    </row>
    <row r="40" spans="1:5">
      <c r="A40" s="806" t="s">
        <v>1055</v>
      </c>
      <c r="B40" s="778"/>
      <c r="C40" s="778"/>
      <c r="D40" s="778"/>
      <c r="E40" s="778">
        <v>4000</v>
      </c>
    </row>
    <row r="41" spans="1:5">
      <c r="A41" s="806" t="s">
        <v>981</v>
      </c>
      <c r="B41" s="778"/>
      <c r="C41" s="778"/>
      <c r="D41" s="778"/>
      <c r="E41" s="778">
        <v>500</v>
      </c>
    </row>
    <row r="42" spans="1:5">
      <c r="A42" s="806" t="s">
        <v>1060</v>
      </c>
      <c r="B42" s="778"/>
      <c r="C42" s="778"/>
      <c r="D42" s="778"/>
      <c r="E42" s="778">
        <v>2250</v>
      </c>
    </row>
    <row r="43" spans="1:5">
      <c r="A43" s="806" t="s">
        <v>1053</v>
      </c>
      <c r="B43" s="778"/>
      <c r="C43" s="778"/>
      <c r="D43" s="778"/>
      <c r="E43" s="778">
        <v>5000</v>
      </c>
    </row>
    <row r="44" spans="1:5">
      <c r="A44" s="806" t="s">
        <v>1058</v>
      </c>
      <c r="B44" s="778"/>
      <c r="C44" s="778"/>
      <c r="D44" s="778"/>
      <c r="E44" s="778">
        <v>1650</v>
      </c>
    </row>
    <row r="45" spans="1:5">
      <c r="A45" s="806" t="s">
        <v>1059</v>
      </c>
      <c r="B45" s="778"/>
      <c r="C45" s="778"/>
      <c r="D45" s="778"/>
      <c r="E45" s="778">
        <v>1500</v>
      </c>
    </row>
    <row r="46" spans="1:5">
      <c r="A46" s="806" t="s">
        <v>1042</v>
      </c>
      <c r="B46" s="778"/>
      <c r="C46" s="778"/>
      <c r="D46" s="778"/>
      <c r="E46" s="778">
        <v>4000</v>
      </c>
    </row>
    <row r="47" spans="1:5">
      <c r="A47" s="806" t="s">
        <v>1044</v>
      </c>
      <c r="B47" s="778"/>
      <c r="C47" s="778"/>
      <c r="D47" s="778"/>
      <c r="E47" s="778">
        <v>450</v>
      </c>
    </row>
    <row r="48" spans="1:5">
      <c r="A48" s="806" t="s">
        <v>1045</v>
      </c>
      <c r="B48" s="778"/>
      <c r="C48" s="778"/>
      <c r="D48" s="778"/>
      <c r="E48" s="778">
        <v>450</v>
      </c>
    </row>
    <row r="49" spans="1:5">
      <c r="A49" s="252" t="s">
        <v>418</v>
      </c>
      <c r="B49" s="253">
        <f>SUM(B4:B35)</f>
        <v>12110</v>
      </c>
      <c r="C49" s="253">
        <f>SUM(C4:C35)</f>
        <v>23400</v>
      </c>
      <c r="D49" s="253">
        <f>SUM(D4:D35)</f>
        <v>31265.55</v>
      </c>
      <c r="E49" s="253">
        <f>SUM(E4:E48)</f>
        <v>59525</v>
      </c>
    </row>
    <row r="52" spans="1:5" ht="25.5">
      <c r="A52" s="807" t="s">
        <v>1005</v>
      </c>
      <c r="B52" s="807" t="s">
        <v>1061</v>
      </c>
      <c r="C52" s="808" t="s">
        <v>1062</v>
      </c>
      <c r="D52" s="809" t="s">
        <v>1063</v>
      </c>
      <c r="E52" s="810" t="s">
        <v>1064</v>
      </c>
    </row>
    <row r="53" spans="1:5">
      <c r="A53" s="811" t="s">
        <v>1086</v>
      </c>
      <c r="B53" s="811" t="s">
        <v>1066</v>
      </c>
      <c r="C53" s="812"/>
      <c r="D53" s="810"/>
      <c r="E53" s="810">
        <v>4000</v>
      </c>
    </row>
    <row r="54" spans="1:5">
      <c r="A54" s="811" t="s">
        <v>1043</v>
      </c>
      <c r="B54" s="811" t="s">
        <v>1066</v>
      </c>
      <c r="C54" s="812">
        <v>50</v>
      </c>
      <c r="D54" s="810">
        <v>60</v>
      </c>
      <c r="E54" s="810">
        <f>SUM(C54*D54)</f>
        <v>3000</v>
      </c>
    </row>
    <row r="55" spans="1:5">
      <c r="A55" s="811" t="s">
        <v>1085</v>
      </c>
      <c r="B55" s="811" t="s">
        <v>1066</v>
      </c>
      <c r="C55" s="812"/>
      <c r="D55" s="810"/>
      <c r="E55" s="810">
        <v>450</v>
      </c>
    </row>
    <row r="56" spans="1:5">
      <c r="A56" s="811" t="s">
        <v>1087</v>
      </c>
      <c r="B56" s="811" t="s">
        <v>1066</v>
      </c>
      <c r="C56" s="812"/>
      <c r="D56" s="810"/>
      <c r="E56" s="810">
        <v>450</v>
      </c>
    </row>
    <row r="57" spans="1:5">
      <c r="A57" s="811" t="s">
        <v>1088</v>
      </c>
      <c r="B57" s="811" t="s">
        <v>1066</v>
      </c>
      <c r="C57" s="812">
        <v>30</v>
      </c>
      <c r="D57" s="810"/>
      <c r="E57" s="810">
        <v>1350</v>
      </c>
    </row>
    <row r="58" spans="1:5">
      <c r="A58" s="811" t="s">
        <v>981</v>
      </c>
      <c r="B58" s="811"/>
      <c r="C58" s="812"/>
      <c r="D58" s="810"/>
      <c r="E58" s="810">
        <v>500</v>
      </c>
    </row>
    <row r="59" spans="1:5">
      <c r="A59" s="811" t="s">
        <v>1089</v>
      </c>
      <c r="B59" s="811" t="s">
        <v>1067</v>
      </c>
      <c r="C59" s="812">
        <v>15</v>
      </c>
      <c r="D59" s="813">
        <v>320</v>
      </c>
      <c r="E59" s="810">
        <v>4800</v>
      </c>
    </row>
    <row r="60" spans="1:5">
      <c r="A60" s="811" t="s">
        <v>1090</v>
      </c>
      <c r="B60" s="811"/>
      <c r="C60" s="812">
        <v>4</v>
      </c>
      <c r="D60" s="810">
        <v>600</v>
      </c>
      <c r="E60" s="810">
        <f>SUM(C60*D60)</f>
        <v>2400</v>
      </c>
    </row>
    <row r="61" spans="1:5">
      <c r="A61" s="811" t="s">
        <v>1068</v>
      </c>
      <c r="B61" s="811" t="s">
        <v>1069</v>
      </c>
      <c r="C61" s="812">
        <v>5</v>
      </c>
      <c r="D61" s="810">
        <v>250</v>
      </c>
      <c r="E61" s="810">
        <f>SUM(C61*D61)</f>
        <v>1250</v>
      </c>
    </row>
    <row r="62" spans="1:5">
      <c r="A62" s="811" t="s">
        <v>1091</v>
      </c>
      <c r="B62" s="811" t="s">
        <v>1070</v>
      </c>
      <c r="C62" s="812">
        <v>5</v>
      </c>
      <c r="D62" s="810">
        <v>300</v>
      </c>
      <c r="E62" s="810">
        <f>SUM(C62*D62)</f>
        <v>1500</v>
      </c>
    </row>
    <row r="63" spans="1:5">
      <c r="A63" s="811" t="s">
        <v>1092</v>
      </c>
      <c r="B63" s="811" t="s">
        <v>1070</v>
      </c>
      <c r="C63" s="812">
        <v>5</v>
      </c>
      <c r="D63" s="810">
        <v>300</v>
      </c>
      <c r="E63" s="810">
        <f>SUM(C63*D63)</f>
        <v>1500</v>
      </c>
    </row>
    <row r="64" spans="1:5">
      <c r="A64" s="811" t="s">
        <v>1093</v>
      </c>
      <c r="B64" s="811" t="s">
        <v>1071</v>
      </c>
      <c r="C64" s="812">
        <v>30</v>
      </c>
      <c r="D64" s="810">
        <v>75</v>
      </c>
      <c r="E64" s="810">
        <f>SUM(C64*D64)</f>
        <v>2250</v>
      </c>
    </row>
    <row r="65" spans="1:5">
      <c r="A65" s="811" t="s">
        <v>1094</v>
      </c>
      <c r="B65" s="811" t="s">
        <v>1072</v>
      </c>
      <c r="C65" s="812">
        <v>15</v>
      </c>
      <c r="D65" s="813">
        <v>155</v>
      </c>
      <c r="E65" s="810">
        <v>2325</v>
      </c>
    </row>
    <row r="66" spans="1:5">
      <c r="A66" s="811" t="s">
        <v>1095</v>
      </c>
      <c r="B66" s="811" t="s">
        <v>1073</v>
      </c>
      <c r="C66" s="812">
        <v>15</v>
      </c>
      <c r="D66" s="813">
        <v>210</v>
      </c>
      <c r="E66" s="810">
        <f>SUM(C66*D66)</f>
        <v>3150</v>
      </c>
    </row>
    <row r="67" spans="1:5">
      <c r="A67" s="811" t="s">
        <v>1096</v>
      </c>
      <c r="B67" s="811" t="s">
        <v>1074</v>
      </c>
      <c r="C67" s="812">
        <v>15</v>
      </c>
      <c r="D67" s="813">
        <v>180</v>
      </c>
      <c r="E67" s="810">
        <f>SUM(C67*D67)</f>
        <v>2700</v>
      </c>
    </row>
    <row r="68" spans="1:5">
      <c r="A68" s="811" t="s">
        <v>1097</v>
      </c>
      <c r="B68" s="811" t="s">
        <v>1075</v>
      </c>
      <c r="C68" s="812">
        <v>15</v>
      </c>
      <c r="D68" s="813">
        <v>245</v>
      </c>
      <c r="E68" s="810">
        <f>SUM(C68*D68)</f>
        <v>3675</v>
      </c>
    </row>
    <row r="69" spans="1:5">
      <c r="A69" s="811" t="s">
        <v>1076</v>
      </c>
      <c r="B69" s="811"/>
      <c r="C69" s="812"/>
      <c r="D69" s="810"/>
      <c r="E69" s="810">
        <v>5000</v>
      </c>
    </row>
    <row r="70" spans="1:5">
      <c r="A70" s="811" t="s">
        <v>1098</v>
      </c>
      <c r="B70" s="811"/>
      <c r="C70" s="812">
        <v>4</v>
      </c>
      <c r="D70" s="810">
        <v>850</v>
      </c>
      <c r="E70" s="810">
        <f>SUM(C70*D70)</f>
        <v>3400</v>
      </c>
    </row>
    <row r="71" spans="1:5">
      <c r="A71" s="811" t="s">
        <v>1077</v>
      </c>
      <c r="B71" s="811"/>
      <c r="C71" s="812"/>
      <c r="D71" s="810"/>
      <c r="E71" s="810">
        <v>3000</v>
      </c>
    </row>
    <row r="72" spans="1:5">
      <c r="A72" s="811" t="s">
        <v>1099</v>
      </c>
      <c r="B72" s="811"/>
      <c r="C72" s="812">
        <v>15</v>
      </c>
      <c r="D72" s="813">
        <v>175</v>
      </c>
      <c r="E72" s="810">
        <f>SUM(C72*D72)</f>
        <v>2625</v>
      </c>
    </row>
    <row r="73" spans="1:5">
      <c r="A73" s="811" t="s">
        <v>1078</v>
      </c>
      <c r="B73" s="811"/>
      <c r="C73" s="812"/>
      <c r="D73" s="810"/>
      <c r="E73" s="810">
        <v>4000</v>
      </c>
    </row>
    <row r="74" spans="1:5">
      <c r="A74" s="811" t="s">
        <v>1100</v>
      </c>
      <c r="B74" s="811" t="s">
        <v>1079</v>
      </c>
      <c r="C74" s="812">
        <v>35</v>
      </c>
      <c r="D74" s="810">
        <v>75</v>
      </c>
      <c r="E74" s="810">
        <f>SUM(C74*D74)</f>
        <v>2625</v>
      </c>
    </row>
    <row r="75" spans="1:5">
      <c r="A75" s="811" t="s">
        <v>1101</v>
      </c>
      <c r="B75" s="811" t="s">
        <v>1080</v>
      </c>
      <c r="C75" s="812">
        <v>15</v>
      </c>
      <c r="D75" s="813">
        <v>85</v>
      </c>
      <c r="E75" s="810">
        <f>SUM(C75*D75)</f>
        <v>1275</v>
      </c>
    </row>
    <row r="76" spans="1:5">
      <c r="A76" s="811" t="s">
        <v>1102</v>
      </c>
      <c r="B76" s="811" t="s">
        <v>1081</v>
      </c>
      <c r="C76" s="812">
        <v>30</v>
      </c>
      <c r="D76" s="810">
        <v>55</v>
      </c>
      <c r="E76" s="810">
        <f>SUM(C76*D76)</f>
        <v>1650</v>
      </c>
    </row>
    <row r="77" spans="1:5">
      <c r="A77" s="811" t="s">
        <v>1103</v>
      </c>
      <c r="B77" s="811" t="s">
        <v>1082</v>
      </c>
      <c r="C77" s="812">
        <v>30</v>
      </c>
      <c r="D77" s="810">
        <v>50</v>
      </c>
      <c r="E77" s="810">
        <f>SUM(C77*D77)</f>
        <v>1500</v>
      </c>
    </row>
    <row r="78" spans="1:5">
      <c r="A78" s="811"/>
      <c r="B78" s="811"/>
      <c r="C78" s="812"/>
      <c r="D78" s="810"/>
      <c r="E78" s="810"/>
    </row>
    <row r="79" spans="1:5">
      <c r="A79" s="811"/>
      <c r="B79" s="811"/>
      <c r="C79" s="812"/>
      <c r="D79" s="810"/>
      <c r="E79" s="810">
        <f>SUM(E53:E78)</f>
        <v>60375</v>
      </c>
    </row>
    <row r="80" spans="1:5">
      <c r="A80" s="659" t="s">
        <v>1104</v>
      </c>
    </row>
    <row r="81" spans="1:6" ht="25.5">
      <c r="A81" s="659" t="s">
        <v>1105</v>
      </c>
      <c r="B81" s="814" t="s">
        <v>1065</v>
      </c>
      <c r="C81" s="818" t="s">
        <v>1083</v>
      </c>
      <c r="D81" s="818" t="s">
        <v>1084</v>
      </c>
      <c r="E81"/>
      <c r="F81"/>
    </row>
    <row r="82" spans="1:6">
      <c r="A82" s="166" t="s">
        <v>1089</v>
      </c>
      <c r="B82" s="819">
        <v>8</v>
      </c>
      <c r="C82" s="817">
        <v>450</v>
      </c>
      <c r="D82" s="817">
        <v>3600</v>
      </c>
      <c r="E82"/>
      <c r="F82"/>
    </row>
    <row r="83" spans="1:6">
      <c r="A83" s="166" t="s">
        <v>1093</v>
      </c>
      <c r="B83" s="819">
        <v>20</v>
      </c>
      <c r="C83" s="817">
        <v>100</v>
      </c>
      <c r="D83" s="817">
        <v>2000</v>
      </c>
      <c r="E83"/>
      <c r="F83"/>
    </row>
    <row r="84" spans="1:6">
      <c r="A84" s="166" t="s">
        <v>1094</v>
      </c>
      <c r="B84" s="819">
        <v>10</v>
      </c>
      <c r="C84" s="817">
        <v>375</v>
      </c>
      <c r="D84" s="817">
        <v>3750</v>
      </c>
      <c r="E84"/>
      <c r="F84"/>
    </row>
    <row r="85" spans="1:6">
      <c r="A85" s="166" t="s">
        <v>1095</v>
      </c>
      <c r="B85" s="819">
        <v>10</v>
      </c>
      <c r="C85" s="817">
        <v>400</v>
      </c>
      <c r="D85" s="817">
        <v>4000</v>
      </c>
      <c r="E85"/>
      <c r="F85"/>
    </row>
    <row r="86" spans="1:6">
      <c r="A86" s="166" t="s">
        <v>1096</v>
      </c>
      <c r="B86" s="819">
        <v>10</v>
      </c>
      <c r="C86" s="817">
        <v>375</v>
      </c>
      <c r="D86" s="817">
        <v>3750</v>
      </c>
      <c r="E86"/>
      <c r="F86"/>
    </row>
    <row r="87" spans="1:6">
      <c r="A87" s="166" t="s">
        <v>1097</v>
      </c>
      <c r="B87" s="819">
        <v>10</v>
      </c>
      <c r="C87" s="817">
        <v>475</v>
      </c>
      <c r="D87" s="817">
        <v>4750</v>
      </c>
      <c r="E87"/>
      <c r="F87"/>
    </row>
    <row r="88" spans="1:6">
      <c r="A88" s="166" t="s">
        <v>1099</v>
      </c>
      <c r="B88" s="819">
        <v>10</v>
      </c>
      <c r="C88" s="817">
        <v>200</v>
      </c>
      <c r="D88" s="817">
        <v>2000</v>
      </c>
      <c r="E88"/>
      <c r="F88"/>
    </row>
    <row r="89" spans="1:6">
      <c r="A89" s="166" t="s">
        <v>1100</v>
      </c>
      <c r="B89" s="819">
        <v>35</v>
      </c>
      <c r="C89" s="817">
        <v>85</v>
      </c>
      <c r="D89" s="817">
        <v>2975</v>
      </c>
      <c r="E89"/>
      <c r="F89"/>
    </row>
    <row r="90" spans="1:6">
      <c r="A90" s="166" t="s">
        <v>1101</v>
      </c>
      <c r="B90" s="819">
        <v>10</v>
      </c>
      <c r="C90" s="817">
        <v>225</v>
      </c>
      <c r="D90" s="817">
        <v>2250</v>
      </c>
      <c r="E90"/>
      <c r="F90"/>
    </row>
    <row r="91" spans="1:6">
      <c r="A91" s="166" t="s">
        <v>1102</v>
      </c>
      <c r="B91" s="819">
        <v>30</v>
      </c>
      <c r="C91" s="817">
        <v>65</v>
      </c>
      <c r="D91" s="817">
        <v>1950</v>
      </c>
      <c r="E91"/>
      <c r="F91"/>
    </row>
    <row r="92" spans="1:6">
      <c r="A92" s="166" t="s">
        <v>1103</v>
      </c>
      <c r="B92" s="819">
        <v>30</v>
      </c>
      <c r="C92" s="817">
        <v>60</v>
      </c>
      <c r="D92" s="820">
        <v>1800</v>
      </c>
      <c r="E92"/>
      <c r="F92"/>
    </row>
    <row r="93" spans="1:6" ht="17.25" thickBot="1">
      <c r="B93" s="815"/>
      <c r="C93" s="816"/>
      <c r="D93" s="821">
        <v>32825</v>
      </c>
      <c r="E93"/>
      <c r="F93"/>
    </row>
    <row r="94" spans="1:6" ht="17.25" thickTop="1"/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44.7109375" customWidth="1"/>
    <col min="2" max="5" width="10.28515625" customWidth="1"/>
  </cols>
  <sheetData>
    <row r="1" spans="1:6" ht="18.95" customHeight="1">
      <c r="A1" s="158" t="s">
        <v>559</v>
      </c>
      <c r="B1" s="199"/>
      <c r="C1" s="199"/>
      <c r="D1" s="199"/>
      <c r="E1" s="199"/>
    </row>
    <row r="2" spans="1:6" ht="18.95" customHeight="1">
      <c r="A2" s="254" t="s">
        <v>420</v>
      </c>
      <c r="B2" s="254">
        <v>2006</v>
      </c>
      <c r="C2" s="254">
        <v>2007</v>
      </c>
      <c r="D2" s="254">
        <v>2008</v>
      </c>
      <c r="E2" s="254">
        <v>2009</v>
      </c>
    </row>
    <row r="3" spans="1:6" ht="18.95" customHeight="1">
      <c r="A3" s="254"/>
      <c r="B3" s="254"/>
      <c r="C3" s="254"/>
      <c r="D3" s="254"/>
      <c r="E3" s="254"/>
    </row>
    <row r="4" spans="1:6" ht="18.95" customHeight="1">
      <c r="A4" s="126" t="s">
        <v>654</v>
      </c>
      <c r="B4" s="609">
        <v>2500</v>
      </c>
      <c r="C4" s="736"/>
      <c r="D4" s="736"/>
      <c r="E4" s="660"/>
    </row>
    <row r="5" spans="1:6" ht="18.95" customHeight="1">
      <c r="A5" s="126" t="s">
        <v>84</v>
      </c>
      <c r="B5" s="609"/>
      <c r="C5" s="609">
        <v>300</v>
      </c>
      <c r="D5" s="736"/>
      <c r="E5" s="660"/>
    </row>
    <row r="6" spans="1:6" ht="18.95" customHeight="1">
      <c r="A6" s="141" t="s">
        <v>1202</v>
      </c>
      <c r="B6" s="572">
        <v>250</v>
      </c>
      <c r="C6" s="572">
        <v>500</v>
      </c>
      <c r="D6" s="572">
        <v>600</v>
      </c>
      <c r="E6" s="572">
        <v>600</v>
      </c>
      <c r="F6" s="841" t="s">
        <v>1199</v>
      </c>
    </row>
    <row r="7" spans="1:6" ht="18.95" customHeight="1">
      <c r="A7" s="737" t="s">
        <v>337</v>
      </c>
      <c r="B7" s="572"/>
      <c r="C7" s="572"/>
      <c r="D7" s="572"/>
      <c r="E7" s="572"/>
    </row>
    <row r="8" spans="1:6" ht="18.95" customHeight="1">
      <c r="A8" s="257" t="s">
        <v>327</v>
      </c>
      <c r="B8" s="662">
        <v>1500</v>
      </c>
      <c r="C8" s="663">
        <v>1800</v>
      </c>
      <c r="D8" s="663">
        <v>2000</v>
      </c>
      <c r="E8" s="663"/>
    </row>
    <row r="9" spans="1:6" ht="18.95" customHeight="1">
      <c r="A9" s="255" t="s">
        <v>328</v>
      </c>
      <c r="B9" s="662">
        <v>600</v>
      </c>
      <c r="C9" s="661">
        <v>800</v>
      </c>
      <c r="D9" s="661">
        <v>1200</v>
      </c>
      <c r="E9" s="661"/>
    </row>
    <row r="10" spans="1:6" ht="18.95" customHeight="1">
      <c r="A10" s="872" t="s">
        <v>332</v>
      </c>
      <c r="B10" s="572">
        <v>800</v>
      </c>
      <c r="C10" s="572">
        <v>800</v>
      </c>
      <c r="D10" s="572">
        <v>1000</v>
      </c>
      <c r="E10" s="572">
        <v>1000</v>
      </c>
    </row>
    <row r="11" spans="1:6" ht="18.95" customHeight="1">
      <c r="A11" s="256" t="s">
        <v>1200</v>
      </c>
      <c r="B11" s="661">
        <v>1500</v>
      </c>
      <c r="C11" s="661">
        <v>2400</v>
      </c>
      <c r="D11" s="661">
        <v>6000</v>
      </c>
      <c r="E11" s="661">
        <v>4500</v>
      </c>
      <c r="F11" s="841" t="s">
        <v>1201</v>
      </c>
    </row>
    <row r="12" spans="1:6" ht="18.95" customHeight="1">
      <c r="A12" s="141" t="s">
        <v>1209</v>
      </c>
      <c r="B12" s="572">
        <v>425</v>
      </c>
      <c r="C12" s="572">
        <v>500</v>
      </c>
      <c r="D12" s="572">
        <v>500</v>
      </c>
      <c r="E12" s="572">
        <v>500</v>
      </c>
    </row>
    <row r="13" spans="1:6" ht="18.95" customHeight="1">
      <c r="A13" s="124" t="s">
        <v>1203</v>
      </c>
      <c r="B13" s="594">
        <v>400</v>
      </c>
      <c r="C13" s="594">
        <v>500</v>
      </c>
      <c r="D13" s="594">
        <v>550</v>
      </c>
      <c r="E13" s="594">
        <v>400</v>
      </c>
    </row>
    <row r="14" spans="1:6" ht="20.25" customHeight="1">
      <c r="A14" s="256" t="s">
        <v>1204</v>
      </c>
      <c r="B14" s="661">
        <v>875</v>
      </c>
      <c r="C14" s="661">
        <v>1625</v>
      </c>
      <c r="D14" s="661">
        <v>2000</v>
      </c>
      <c r="E14" s="661">
        <v>1000</v>
      </c>
      <c r="F14" s="841" t="s">
        <v>340</v>
      </c>
    </row>
    <row r="15" spans="1:6" ht="18.95" customHeight="1">
      <c r="A15" s="106" t="s">
        <v>333</v>
      </c>
      <c r="B15" s="594">
        <v>1600</v>
      </c>
      <c r="C15" s="594">
        <v>1600</v>
      </c>
      <c r="D15" s="594">
        <v>3000</v>
      </c>
      <c r="E15" s="594">
        <v>0</v>
      </c>
      <c r="F15" s="841" t="s">
        <v>1210</v>
      </c>
    </row>
    <row r="16" spans="1:6" ht="18.95" customHeight="1">
      <c r="A16" s="255" t="s">
        <v>1205</v>
      </c>
      <c r="B16" s="661"/>
      <c r="C16" s="661">
        <v>750</v>
      </c>
      <c r="D16" s="661">
        <v>800</v>
      </c>
      <c r="E16" s="661">
        <v>400</v>
      </c>
      <c r="F16" s="841" t="s">
        <v>1211</v>
      </c>
    </row>
    <row r="17" spans="1:6" ht="18.95" customHeight="1">
      <c r="A17" s="255" t="s">
        <v>1206</v>
      </c>
      <c r="B17" s="661"/>
      <c r="C17" s="661">
        <v>1000</v>
      </c>
      <c r="D17" s="661">
        <v>800</v>
      </c>
      <c r="E17" s="661">
        <v>800</v>
      </c>
      <c r="F17" s="841" t="s">
        <v>1110</v>
      </c>
    </row>
    <row r="18" spans="1:6" ht="15.75" customHeight="1">
      <c r="A18" s="255" t="s">
        <v>1207</v>
      </c>
      <c r="B18" s="661"/>
      <c r="C18" s="661">
        <v>1800</v>
      </c>
      <c r="D18" s="661">
        <v>800</v>
      </c>
      <c r="E18" s="661">
        <v>800</v>
      </c>
      <c r="F18" s="841" t="s">
        <v>338</v>
      </c>
    </row>
    <row r="19" spans="1:6" ht="18.95" customHeight="1">
      <c r="A19" s="255" t="s">
        <v>1208</v>
      </c>
      <c r="B19" s="661"/>
      <c r="C19" s="661">
        <v>1000</v>
      </c>
      <c r="D19" s="661">
        <v>2000</v>
      </c>
      <c r="E19" s="661">
        <v>2000</v>
      </c>
      <c r="F19" s="841" t="s">
        <v>339</v>
      </c>
    </row>
    <row r="20" spans="1:6" ht="18.95" customHeight="1">
      <c r="A20" s="873" t="s">
        <v>45</v>
      </c>
      <c r="B20" s="594"/>
      <c r="C20" s="594">
        <v>3000</v>
      </c>
      <c r="D20" s="594">
        <v>4000</v>
      </c>
      <c r="E20" s="594">
        <v>2000</v>
      </c>
    </row>
    <row r="21" spans="1:6" ht="18.95" customHeight="1">
      <c r="A21" s="255" t="s">
        <v>336</v>
      </c>
      <c r="B21" s="661"/>
      <c r="C21" s="661"/>
      <c r="D21" s="661">
        <v>3000</v>
      </c>
      <c r="E21" s="661">
        <v>2500</v>
      </c>
      <c r="F21" s="841" t="s">
        <v>1111</v>
      </c>
    </row>
    <row r="22" spans="1:6" ht="31.5" customHeight="1">
      <c r="A22" s="664" t="s">
        <v>334</v>
      </c>
      <c r="B22" s="106"/>
      <c r="C22" s="106"/>
      <c r="D22" s="572">
        <v>3200</v>
      </c>
      <c r="E22" s="572">
        <v>0</v>
      </c>
      <c r="F22" s="841" t="s">
        <v>1112</v>
      </c>
    </row>
    <row r="23" spans="1:6" ht="31.5" customHeight="1">
      <c r="A23" s="839" t="s">
        <v>1108</v>
      </c>
      <c r="B23" s="840"/>
      <c r="C23" s="840"/>
      <c r="D23" s="573"/>
      <c r="E23" s="573">
        <v>1000</v>
      </c>
      <c r="F23" s="841" t="s">
        <v>1112</v>
      </c>
    </row>
    <row r="24" spans="1:6" ht="18.95" customHeight="1" thickBot="1">
      <c r="A24" s="259" t="s">
        <v>1109</v>
      </c>
      <c r="B24" s="573"/>
      <c r="C24" s="573"/>
      <c r="D24" s="573"/>
      <c r="E24" s="573">
        <v>2000</v>
      </c>
      <c r="F24" s="841" t="s">
        <v>1212</v>
      </c>
    </row>
    <row r="25" spans="1:6" ht="18.95" customHeight="1" thickTop="1">
      <c r="A25" s="242" t="s">
        <v>418</v>
      </c>
      <c r="B25" s="132">
        <f>SUM(B3:B24)</f>
        <v>10450</v>
      </c>
      <c r="C25" s="132">
        <f>SUM(C3:C24)</f>
        <v>18375</v>
      </c>
      <c r="D25" s="132">
        <f>SUM(D3:D24)</f>
        <v>31450</v>
      </c>
      <c r="E25" s="132">
        <f>SUM(E3:E24)</f>
        <v>19500</v>
      </c>
    </row>
    <row r="26" spans="1:6">
      <c r="A26" s="125"/>
    </row>
    <row r="27" spans="1:6" ht="16.5">
      <c r="A27" s="236" t="s">
        <v>267</v>
      </c>
      <c r="B27" s="68"/>
      <c r="C27" s="97"/>
      <c r="D27" s="98"/>
    </row>
    <row r="28" spans="1:6" ht="16.5">
      <c r="A28" s="261" t="s">
        <v>1213</v>
      </c>
      <c r="B28" s="262"/>
      <c r="C28" s="263"/>
      <c r="D28" s="264">
        <v>4000</v>
      </c>
      <c r="E28" s="264">
        <v>1200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E66"/>
  <sheetViews>
    <sheetView topLeftCell="A49" workbookViewId="0"/>
  </sheetViews>
  <sheetFormatPr defaultRowHeight="18.75" customHeight="1"/>
  <cols>
    <col min="1" max="1" width="45.28515625" style="3" customWidth="1"/>
    <col min="2" max="2" width="12.5703125" style="4" customWidth="1"/>
    <col min="3" max="3" width="10.7109375" style="1" customWidth="1"/>
    <col min="4" max="4" width="11.42578125" style="1" customWidth="1"/>
    <col min="5" max="5" width="11" style="1" customWidth="1"/>
    <col min="6" max="16384" width="9.140625" style="1"/>
  </cols>
  <sheetData>
    <row r="1" spans="1:5" s="2" customFormat="1" ht="18.75" customHeight="1">
      <c r="A1" s="158" t="s">
        <v>813</v>
      </c>
      <c r="B1" s="195"/>
      <c r="C1" s="194"/>
      <c r="D1" s="194"/>
    </row>
    <row r="2" spans="1:5" ht="18.75" customHeight="1">
      <c r="A2" s="71"/>
      <c r="B2" s="101"/>
      <c r="C2" s="59"/>
      <c r="D2" s="59"/>
    </row>
    <row r="3" spans="1:5" s="2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7" customFormat="1" ht="18.75" customHeight="1">
      <c r="A4" s="239"/>
      <c r="B4" s="267"/>
      <c r="C4" s="268"/>
      <c r="D4" s="268"/>
      <c r="E4" s="268"/>
    </row>
    <row r="5" spans="1:5" s="7" customFormat="1" ht="18.75" customHeight="1">
      <c r="A5" s="126" t="s">
        <v>960</v>
      </c>
      <c r="B5" s="738"/>
      <c r="C5" s="739"/>
      <c r="D5" s="740">
        <v>-1950</v>
      </c>
      <c r="E5" s="268"/>
    </row>
    <row r="6" spans="1:5" s="2" customFormat="1" ht="18.75" customHeight="1">
      <c r="A6" s="665" t="s">
        <v>349</v>
      </c>
      <c r="B6" s="287">
        <v>55000</v>
      </c>
      <c r="C6" s="741"/>
      <c r="D6" s="741"/>
      <c r="E6" s="103"/>
    </row>
    <row r="7" spans="1:5" ht="18.75" customHeight="1">
      <c r="A7" s="665" t="s">
        <v>655</v>
      </c>
      <c r="B7" s="287">
        <v>-7260</v>
      </c>
      <c r="C7" s="741"/>
      <c r="D7" s="741"/>
      <c r="E7" s="103"/>
    </row>
    <row r="8" spans="1:5" ht="18.75" customHeight="1">
      <c r="A8" s="666" t="s">
        <v>809</v>
      </c>
      <c r="B8" s="102"/>
      <c r="C8" s="103">
        <v>1775</v>
      </c>
      <c r="D8" s="103">
        <v>2130</v>
      </c>
      <c r="E8" s="103">
        <v>0</v>
      </c>
    </row>
    <row r="9" spans="1:5" ht="18.75" customHeight="1">
      <c r="A9" s="666" t="s">
        <v>808</v>
      </c>
      <c r="B9" s="102"/>
      <c r="C9" s="103">
        <v>235</v>
      </c>
      <c r="D9" s="103">
        <v>400</v>
      </c>
      <c r="E9" s="103">
        <v>0</v>
      </c>
    </row>
    <row r="10" spans="1:5" ht="18.75" customHeight="1">
      <c r="A10" s="666" t="s">
        <v>799</v>
      </c>
      <c r="B10" s="102"/>
      <c r="C10" s="103">
        <v>1450</v>
      </c>
      <c r="D10" s="103">
        <v>1500</v>
      </c>
      <c r="E10" s="103">
        <v>3455</v>
      </c>
    </row>
    <row r="11" spans="1:5" ht="18.75" customHeight="1">
      <c r="A11" s="666" t="s">
        <v>797</v>
      </c>
      <c r="B11" s="102"/>
      <c r="C11" s="81">
        <v>411</v>
      </c>
      <c r="D11" s="81">
        <v>0</v>
      </c>
      <c r="E11" s="81">
        <v>0</v>
      </c>
    </row>
    <row r="12" spans="1:5" ht="18.75" customHeight="1">
      <c r="A12" s="666" t="s">
        <v>795</v>
      </c>
      <c r="B12" s="102"/>
      <c r="C12" s="81">
        <v>600</v>
      </c>
      <c r="D12" s="81">
        <v>0</v>
      </c>
      <c r="E12" s="81">
        <v>2100</v>
      </c>
    </row>
    <row r="13" spans="1:5" ht="18.75" customHeight="1">
      <c r="A13" s="666" t="s">
        <v>812</v>
      </c>
      <c r="B13" s="102"/>
      <c r="C13" s="103">
        <v>500</v>
      </c>
      <c r="D13" s="103">
        <v>1000</v>
      </c>
      <c r="E13" s="103">
        <v>2100</v>
      </c>
    </row>
    <row r="14" spans="1:5" s="2" customFormat="1" ht="18.75" customHeight="1">
      <c r="A14" s="666" t="s">
        <v>798</v>
      </c>
      <c r="B14" s="102"/>
      <c r="C14" s="81">
        <v>2000</v>
      </c>
      <c r="D14" s="81">
        <v>0</v>
      </c>
      <c r="E14" s="81">
        <v>0</v>
      </c>
    </row>
    <row r="15" spans="1:5" s="2" customFormat="1" ht="18.75" customHeight="1">
      <c r="A15" s="666" t="s">
        <v>796</v>
      </c>
      <c r="B15" s="102"/>
      <c r="C15" s="81">
        <v>400</v>
      </c>
      <c r="D15" s="81">
        <v>1000</v>
      </c>
      <c r="E15" s="81">
        <v>0</v>
      </c>
    </row>
    <row r="16" spans="1:5" s="2" customFormat="1" ht="18.75" customHeight="1">
      <c r="A16" s="666" t="s">
        <v>794</v>
      </c>
      <c r="B16" s="102"/>
      <c r="C16" s="81">
        <v>1250</v>
      </c>
      <c r="D16" s="81">
        <v>2200</v>
      </c>
      <c r="E16" s="81">
        <v>2000</v>
      </c>
    </row>
    <row r="17" spans="1:5" s="2" customFormat="1" ht="18.75" customHeight="1">
      <c r="A17" s="666" t="s">
        <v>810</v>
      </c>
      <c r="B17" s="102"/>
      <c r="C17" s="103">
        <v>18750</v>
      </c>
      <c r="D17" s="103">
        <v>22500</v>
      </c>
      <c r="E17" s="103">
        <v>33050</v>
      </c>
    </row>
    <row r="18" spans="1:5" s="2" customFormat="1" ht="18.75" customHeight="1">
      <c r="A18" s="666" t="s">
        <v>1008</v>
      </c>
      <c r="B18" s="102"/>
      <c r="C18" s="103"/>
      <c r="D18" s="103"/>
      <c r="E18" s="103">
        <v>9040</v>
      </c>
    </row>
    <row r="19" spans="1:5" s="2" customFormat="1" ht="18.75" customHeight="1">
      <c r="A19" s="666" t="s">
        <v>791</v>
      </c>
      <c r="B19" s="102"/>
      <c r="C19" s="103">
        <v>2500</v>
      </c>
      <c r="D19" s="103">
        <v>1000</v>
      </c>
      <c r="E19" s="103">
        <v>3000</v>
      </c>
    </row>
    <row r="20" spans="1:5" ht="18.75" customHeight="1">
      <c r="A20" s="666" t="s">
        <v>341</v>
      </c>
      <c r="B20" s="102"/>
      <c r="C20" s="103">
        <v>1140</v>
      </c>
      <c r="D20" s="103">
        <v>400</v>
      </c>
      <c r="E20" s="103">
        <v>0</v>
      </c>
    </row>
    <row r="21" spans="1:5" ht="18.75" customHeight="1">
      <c r="A21" s="666" t="s">
        <v>792</v>
      </c>
      <c r="B21" s="102"/>
      <c r="C21" s="103">
        <v>15000</v>
      </c>
      <c r="D21" s="103">
        <v>500</v>
      </c>
      <c r="E21" s="103">
        <v>3700</v>
      </c>
    </row>
    <row r="22" spans="1:5" ht="18.75" customHeight="1">
      <c r="A22" s="666" t="s">
        <v>811</v>
      </c>
      <c r="B22" s="102"/>
      <c r="C22" s="103">
        <v>1200</v>
      </c>
      <c r="D22" s="103">
        <v>1000</v>
      </c>
      <c r="E22" s="103"/>
    </row>
    <row r="23" spans="1:5" ht="18.75" customHeight="1">
      <c r="A23" s="666" t="s">
        <v>793</v>
      </c>
      <c r="B23" s="102"/>
      <c r="C23" s="103">
        <v>2250</v>
      </c>
      <c r="D23" s="103">
        <v>2500</v>
      </c>
      <c r="E23" s="103">
        <v>1500</v>
      </c>
    </row>
    <row r="24" spans="1:5" ht="18.75" customHeight="1">
      <c r="A24" s="666" t="s">
        <v>346</v>
      </c>
      <c r="B24" s="102"/>
      <c r="C24" s="103"/>
      <c r="D24" s="103">
        <v>1800</v>
      </c>
      <c r="E24" s="103"/>
    </row>
    <row r="25" spans="1:5" ht="18.75" customHeight="1">
      <c r="A25" s="666" t="s">
        <v>342</v>
      </c>
      <c r="B25" s="102"/>
      <c r="C25" s="103"/>
      <c r="D25" s="103">
        <v>1000</v>
      </c>
      <c r="E25" s="103">
        <v>1500</v>
      </c>
    </row>
    <row r="26" spans="1:5" ht="18.75" customHeight="1">
      <c r="A26" s="666" t="s">
        <v>343</v>
      </c>
      <c r="B26" s="102"/>
      <c r="C26" s="103"/>
      <c r="D26" s="103">
        <v>2500</v>
      </c>
      <c r="E26" s="103"/>
    </row>
    <row r="27" spans="1:5" ht="18.75" customHeight="1">
      <c r="A27" s="666" t="s">
        <v>344</v>
      </c>
      <c r="B27" s="102"/>
      <c r="C27" s="103"/>
      <c r="D27" s="103">
        <v>2000</v>
      </c>
      <c r="E27" s="103"/>
    </row>
    <row r="28" spans="1:5" ht="18.75" customHeight="1">
      <c r="A28" s="666" t="s">
        <v>345</v>
      </c>
      <c r="B28" s="102"/>
      <c r="C28" s="103"/>
      <c r="D28" s="103">
        <v>10000</v>
      </c>
      <c r="E28" s="103"/>
    </row>
    <row r="29" spans="1:5" ht="18.75" customHeight="1">
      <c r="A29" s="666" t="s">
        <v>347</v>
      </c>
      <c r="B29" s="102"/>
      <c r="C29" s="103"/>
      <c r="D29" s="103">
        <v>2000</v>
      </c>
      <c r="E29" s="103"/>
    </row>
    <row r="30" spans="1:5" ht="18.75" customHeight="1">
      <c r="A30" s="666" t="s">
        <v>348</v>
      </c>
      <c r="B30" s="102"/>
      <c r="C30" s="103"/>
      <c r="D30" s="103">
        <v>300</v>
      </c>
      <c r="E30" s="103"/>
    </row>
    <row r="31" spans="1:5" ht="18.75" customHeight="1">
      <c r="A31" s="666" t="s">
        <v>1012</v>
      </c>
      <c r="B31" s="102"/>
      <c r="C31" s="103"/>
      <c r="D31" s="103"/>
      <c r="E31" s="103">
        <v>3500</v>
      </c>
    </row>
    <row r="32" spans="1:5" ht="18.75" customHeight="1">
      <c r="A32" s="167" t="s">
        <v>1011</v>
      </c>
      <c r="B32" s="802"/>
      <c r="C32" s="803"/>
      <c r="D32" s="803"/>
      <c r="E32" s="803">
        <v>2500</v>
      </c>
    </row>
    <row r="33" spans="1:5" ht="18.75" customHeight="1">
      <c r="A33" s="167" t="s">
        <v>981</v>
      </c>
      <c r="B33" s="800"/>
      <c r="C33" s="801"/>
      <c r="D33" s="801"/>
      <c r="E33" s="801">
        <v>200</v>
      </c>
    </row>
    <row r="34" spans="1:5" ht="18.75" customHeight="1">
      <c r="A34" s="167" t="s">
        <v>1009</v>
      </c>
      <c r="B34" s="800"/>
      <c r="C34" s="801"/>
      <c r="D34" s="801"/>
      <c r="E34" s="801">
        <v>2000</v>
      </c>
    </row>
    <row r="35" spans="1:5" ht="18.75" customHeight="1">
      <c r="A35" s="167" t="s">
        <v>1010</v>
      </c>
      <c r="B35" s="800"/>
      <c r="C35" s="801"/>
      <c r="D35" s="801"/>
      <c r="E35" s="801">
        <v>1500</v>
      </c>
    </row>
    <row r="36" spans="1:5" ht="18.75" customHeight="1">
      <c r="A36" s="167"/>
      <c r="B36" s="800"/>
      <c r="C36" s="801"/>
      <c r="D36" s="801"/>
      <c r="E36" s="801"/>
    </row>
    <row r="37" spans="1:5" ht="18.75" customHeight="1">
      <c r="A37" s="644" t="s">
        <v>418</v>
      </c>
      <c r="B37" s="799">
        <f>SUM(B4:B33)</f>
        <v>47740</v>
      </c>
      <c r="C37" s="799">
        <f>SUM(C4:C33)</f>
        <v>49461</v>
      </c>
      <c r="D37" s="799">
        <f>SUM(D4:D33)</f>
        <v>53780</v>
      </c>
      <c r="E37" s="799">
        <f>SUM(E4:E36)</f>
        <v>71145</v>
      </c>
    </row>
    <row r="38" spans="1:5" ht="18.75" customHeight="1">
      <c r="A38" s="298"/>
      <c r="B38" s="298"/>
      <c r="C38" s="232"/>
      <c r="D38" s="232"/>
    </row>
    <row r="39" spans="1:5" ht="18.75" customHeight="1">
      <c r="A39" s="805" t="s">
        <v>1013</v>
      </c>
      <c r="B39" s="207"/>
      <c r="C39" s="784">
        <v>8270</v>
      </c>
      <c r="D39" s="207"/>
      <c r="E39" s="207"/>
    </row>
    <row r="40" spans="1:5" ht="18.75" customHeight="1">
      <c r="A40" s="56" t="s">
        <v>1037</v>
      </c>
      <c r="B40" s="207"/>
      <c r="C40" s="207"/>
      <c r="D40" s="207"/>
      <c r="E40" s="207"/>
    </row>
    <row r="41" spans="1:5" ht="18.75" customHeight="1">
      <c r="A41" s="207" t="s">
        <v>1017</v>
      </c>
      <c r="B41" s="207" t="s">
        <v>1018</v>
      </c>
      <c r="C41" s="784">
        <v>24780</v>
      </c>
      <c r="D41" s="207"/>
      <c r="E41" s="207"/>
    </row>
    <row r="42" spans="1:5" ht="18.75" customHeight="1">
      <c r="A42" s="207" t="s">
        <v>1019</v>
      </c>
      <c r="B42" s="207" t="s">
        <v>1020</v>
      </c>
      <c r="C42" s="784">
        <v>9040</v>
      </c>
      <c r="D42" s="207"/>
      <c r="E42" s="207"/>
    </row>
    <row r="43" spans="1:5" ht="18.75" customHeight="1">
      <c r="A43" s="207" t="s">
        <v>1021</v>
      </c>
      <c r="B43" s="784">
        <v>172.25</v>
      </c>
      <c r="C43" s="784">
        <v>3455</v>
      </c>
      <c r="D43" s="207"/>
      <c r="E43" s="207"/>
    </row>
    <row r="44" spans="1:5" ht="18.75" customHeight="1">
      <c r="A44" s="207" t="s">
        <v>959</v>
      </c>
      <c r="B44" s="207"/>
      <c r="C44" s="784">
        <v>200</v>
      </c>
      <c r="D44" s="207"/>
      <c r="E44" s="207"/>
    </row>
    <row r="45" spans="1:5" ht="18.75" customHeight="1">
      <c r="A45" s="207" t="s">
        <v>1022</v>
      </c>
      <c r="B45" s="784">
        <v>75</v>
      </c>
      <c r="C45" s="784">
        <v>1500</v>
      </c>
      <c r="D45" s="207"/>
      <c r="E45" s="207"/>
    </row>
    <row r="46" spans="1:5" ht="18.75" customHeight="1">
      <c r="A46" s="207" t="s">
        <v>1023</v>
      </c>
      <c r="B46" s="784">
        <v>50</v>
      </c>
      <c r="C46" s="784">
        <v>2000</v>
      </c>
      <c r="D46" s="207"/>
      <c r="E46" s="207"/>
    </row>
    <row r="47" spans="1:5" ht="18.75" customHeight="1">
      <c r="A47" s="207" t="s">
        <v>1024</v>
      </c>
      <c r="B47" s="784">
        <v>35</v>
      </c>
      <c r="C47" s="784">
        <v>2100</v>
      </c>
      <c r="D47" s="207"/>
      <c r="E47" s="207"/>
    </row>
    <row r="48" spans="1:5" ht="18.75" customHeight="1">
      <c r="A48" s="207" t="s">
        <v>983</v>
      </c>
      <c r="B48" s="207"/>
      <c r="C48" s="784">
        <v>1500</v>
      </c>
      <c r="D48" s="207"/>
      <c r="E48" s="207"/>
    </row>
    <row r="49" spans="1:5" ht="18.75" customHeight="1">
      <c r="A49" s="207" t="s">
        <v>1025</v>
      </c>
      <c r="B49" s="207"/>
      <c r="C49" s="784">
        <v>2000</v>
      </c>
      <c r="D49" s="207"/>
      <c r="E49" s="207"/>
    </row>
    <row r="50" spans="1:5" ht="18.75" customHeight="1">
      <c r="A50" s="207" t="s">
        <v>1026</v>
      </c>
      <c r="B50" s="207">
        <v>15</v>
      </c>
      <c r="C50" s="784">
        <v>1500</v>
      </c>
      <c r="D50" s="207"/>
      <c r="E50" s="207"/>
    </row>
    <row r="51" spans="1:5" ht="18.75" customHeight="1">
      <c r="A51" s="207" t="s">
        <v>1027</v>
      </c>
      <c r="B51" s="207">
        <v>4</v>
      </c>
      <c r="C51" s="784">
        <v>1000</v>
      </c>
      <c r="D51" s="207"/>
      <c r="E51" s="207"/>
    </row>
    <row r="52" spans="1:5" ht="18.75" customHeight="1">
      <c r="A52" s="207" t="s">
        <v>1028</v>
      </c>
      <c r="B52" s="207">
        <v>10</v>
      </c>
      <c r="C52" s="784">
        <v>500</v>
      </c>
      <c r="D52" s="207"/>
      <c r="E52" s="207"/>
    </row>
    <row r="53" spans="1:5" ht="18.75" customHeight="1">
      <c r="A53" s="207" t="s">
        <v>1029</v>
      </c>
      <c r="B53" s="207">
        <v>20</v>
      </c>
      <c r="C53" s="784">
        <v>600</v>
      </c>
      <c r="D53" s="207"/>
      <c r="E53" s="207"/>
    </row>
    <row r="54" spans="1:5" ht="18.75" customHeight="1">
      <c r="A54" s="207" t="s">
        <v>1030</v>
      </c>
      <c r="B54" s="207">
        <v>8</v>
      </c>
      <c r="C54" s="784">
        <v>1200</v>
      </c>
      <c r="D54" s="207"/>
      <c r="E54" s="207"/>
    </row>
    <row r="55" spans="1:5" ht="18.75" customHeight="1">
      <c r="A55" s="207" t="s">
        <v>1031</v>
      </c>
      <c r="B55" s="207">
        <v>5</v>
      </c>
      <c r="C55" s="784">
        <v>650</v>
      </c>
      <c r="D55" s="207"/>
      <c r="E55" s="207"/>
    </row>
    <row r="56" spans="1:5" ht="18.75" customHeight="1">
      <c r="A56" s="207" t="s">
        <v>1032</v>
      </c>
      <c r="B56" s="207">
        <v>5</v>
      </c>
      <c r="C56" s="784">
        <v>650</v>
      </c>
      <c r="D56" s="207"/>
      <c r="E56" s="207"/>
    </row>
    <row r="57" spans="1:5" ht="18.75" customHeight="1">
      <c r="A57" s="207" t="s">
        <v>1033</v>
      </c>
      <c r="B57" s="207">
        <v>10</v>
      </c>
      <c r="C57" s="784">
        <v>1200</v>
      </c>
      <c r="D57" s="207"/>
      <c r="E57" s="207"/>
    </row>
    <row r="58" spans="1:5" ht="18.75" customHeight="1">
      <c r="A58" s="207" t="s">
        <v>1034</v>
      </c>
      <c r="B58" s="207"/>
      <c r="C58" s="784">
        <v>3000</v>
      </c>
      <c r="D58" s="207"/>
      <c r="E58" s="207"/>
    </row>
    <row r="59" spans="1:5" ht="18.75" customHeight="1">
      <c r="A59" s="207" t="s">
        <v>1041</v>
      </c>
      <c r="B59" s="207"/>
      <c r="C59" s="784">
        <v>3500</v>
      </c>
      <c r="D59" s="207"/>
      <c r="E59" s="207"/>
    </row>
    <row r="60" spans="1:5" ht="18.75" customHeight="1">
      <c r="A60" s="782" t="s">
        <v>1035</v>
      </c>
      <c r="B60" s="589"/>
      <c r="C60" s="784">
        <v>2500</v>
      </c>
      <c r="D60" s="207"/>
      <c r="E60" s="207"/>
    </row>
    <row r="61" spans="1:5" ht="18.75" customHeight="1">
      <c r="A61" s="804" t="s">
        <v>1036</v>
      </c>
      <c r="B61" s="589"/>
      <c r="C61" s="784">
        <v>62875</v>
      </c>
      <c r="D61" s="207"/>
      <c r="E61" s="207"/>
    </row>
    <row r="62" spans="1:5" ht="18.75" customHeight="1" thickBot="1">
      <c r="A62" s="781" t="s">
        <v>439</v>
      </c>
      <c r="B62" s="589"/>
      <c r="C62" s="790">
        <v>71145</v>
      </c>
      <c r="D62" s="784"/>
      <c r="E62" s="207"/>
    </row>
    <row r="63" spans="1:5" ht="18.75" customHeight="1" thickTop="1">
      <c r="A63" s="46" t="s">
        <v>991</v>
      </c>
      <c r="B63" s="589"/>
      <c r="C63" s="207"/>
      <c r="D63" s="207"/>
      <c r="E63" s="207"/>
    </row>
    <row r="64" spans="1:5" ht="18.75" customHeight="1">
      <c r="A64" s="207" t="s">
        <v>1014</v>
      </c>
      <c r="B64" s="784">
        <v>3400</v>
      </c>
      <c r="C64" s="207"/>
      <c r="D64" s="784">
        <v>68000</v>
      </c>
    </row>
    <row r="65" spans="1:4" ht="18.75" customHeight="1">
      <c r="A65" s="207" t="s">
        <v>1015</v>
      </c>
      <c r="B65" s="784">
        <v>600</v>
      </c>
      <c r="C65" s="207"/>
      <c r="D65" s="784">
        <v>6000</v>
      </c>
    </row>
    <row r="66" spans="1:4" ht="18.75" customHeight="1">
      <c r="A66" s="207" t="s">
        <v>1016</v>
      </c>
      <c r="B66" s="207"/>
      <c r="C66" s="207"/>
      <c r="D66" s="784">
        <v>74000</v>
      </c>
    </row>
  </sheetData>
  <phoneticPr fontId="20" type="noConversion"/>
  <printOptions horizontalCentered="1"/>
  <pageMargins left="0.7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E65"/>
  <sheetViews>
    <sheetView topLeftCell="A43" workbookViewId="0"/>
  </sheetViews>
  <sheetFormatPr defaultRowHeight="18.75" customHeight="1"/>
  <cols>
    <col min="1" max="1" width="44.42578125" style="233" customWidth="1"/>
    <col min="2" max="2" width="6" style="68" customWidth="1"/>
    <col min="3" max="3" width="6.5703125" style="67" customWidth="1"/>
    <col min="4" max="5" width="12.28515625" style="67" customWidth="1"/>
    <col min="6" max="16384" width="9.140625" style="67"/>
  </cols>
  <sheetData>
    <row r="1" spans="1:5" s="98" customFormat="1" ht="21.75" customHeight="1">
      <c r="A1" s="641" t="s">
        <v>977</v>
      </c>
      <c r="B1" s="615"/>
      <c r="C1" s="597"/>
      <c r="D1" s="597"/>
      <c r="E1" s="597"/>
    </row>
    <row r="2" spans="1:5" ht="11.25" customHeight="1">
      <c r="A2" s="234"/>
      <c r="B2" s="102"/>
      <c r="C2" s="103"/>
      <c r="D2" s="103"/>
      <c r="E2" s="103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284" customFormat="1" ht="12.75" customHeight="1">
      <c r="A4" s="234"/>
      <c r="B4" s="991" t="s">
        <v>387</v>
      </c>
      <c r="C4" s="992"/>
      <c r="D4" s="137"/>
      <c r="E4" s="303"/>
    </row>
    <row r="5" spans="1:5" s="284" customFormat="1" ht="18.75" customHeight="1">
      <c r="A5" s="126" t="s">
        <v>961</v>
      </c>
      <c r="B5" s="993"/>
      <c r="C5" s="994"/>
      <c r="D5" s="740">
        <v>-3600</v>
      </c>
      <c r="E5" s="303"/>
    </row>
    <row r="6" spans="1:5" s="284" customFormat="1" ht="18.75" customHeight="1">
      <c r="A6" s="126" t="s">
        <v>962</v>
      </c>
      <c r="B6" s="993"/>
      <c r="C6" s="994"/>
      <c r="D6" s="740">
        <v>9580</v>
      </c>
      <c r="E6" s="303"/>
    </row>
    <row r="7" spans="1:5" s="284" customFormat="1" ht="15.75" customHeight="1">
      <c r="A7" s="270" t="s">
        <v>985</v>
      </c>
      <c r="B7" s="993"/>
      <c r="C7" s="994"/>
      <c r="D7" s="137"/>
      <c r="E7" s="303"/>
    </row>
    <row r="8" spans="1:5" s="98" customFormat="1" ht="18.75" customHeight="1">
      <c r="A8" s="141" t="s">
        <v>1038</v>
      </c>
      <c r="B8" s="993"/>
      <c r="C8" s="994"/>
      <c r="D8" s="115">
        <v>6900</v>
      </c>
      <c r="E8" s="115">
        <v>12770</v>
      </c>
    </row>
    <row r="9" spans="1:5" s="98" customFormat="1" ht="18.75" customHeight="1">
      <c r="A9" s="141" t="s">
        <v>979</v>
      </c>
      <c r="B9" s="993"/>
      <c r="C9" s="994"/>
      <c r="D9" s="115"/>
      <c r="E9" s="115">
        <v>1200</v>
      </c>
    </row>
    <row r="10" spans="1:5" ht="18.75" customHeight="1">
      <c r="A10" s="141" t="s">
        <v>803</v>
      </c>
      <c r="B10" s="993"/>
      <c r="C10" s="994"/>
      <c r="D10" s="115">
        <v>2000</v>
      </c>
      <c r="E10" s="115">
        <v>0</v>
      </c>
    </row>
    <row r="11" spans="1:5" ht="18.75" customHeight="1">
      <c r="A11" s="141" t="s">
        <v>978</v>
      </c>
      <c r="B11" s="993"/>
      <c r="C11" s="994"/>
      <c r="D11" s="115">
        <v>2375</v>
      </c>
      <c r="E11" s="115">
        <v>2000</v>
      </c>
    </row>
    <row r="12" spans="1:5" ht="18.75" customHeight="1">
      <c r="A12" s="141" t="s">
        <v>804</v>
      </c>
      <c r="B12" s="993"/>
      <c r="C12" s="994"/>
      <c r="D12" s="115">
        <v>2000</v>
      </c>
      <c r="E12" s="115">
        <v>800</v>
      </c>
    </row>
    <row r="13" spans="1:5" ht="18.75" customHeight="1">
      <c r="A13" s="141" t="s">
        <v>805</v>
      </c>
      <c r="B13" s="993"/>
      <c r="C13" s="994"/>
      <c r="D13" s="115">
        <v>525</v>
      </c>
      <c r="E13" s="115">
        <v>0</v>
      </c>
    </row>
    <row r="14" spans="1:5" ht="18.75" customHeight="1">
      <c r="A14" s="141" t="s">
        <v>981</v>
      </c>
      <c r="B14" s="993"/>
      <c r="C14" s="994"/>
      <c r="D14" s="115">
        <v>300</v>
      </c>
      <c r="E14" s="115">
        <v>600</v>
      </c>
    </row>
    <row r="15" spans="1:5" ht="18.75" customHeight="1">
      <c r="A15" s="141" t="s">
        <v>980</v>
      </c>
      <c r="B15" s="993"/>
      <c r="C15" s="994"/>
      <c r="D15" s="115"/>
      <c r="E15" s="115">
        <v>850</v>
      </c>
    </row>
    <row r="16" spans="1:5" ht="18.75" customHeight="1">
      <c r="A16" s="141" t="s">
        <v>982</v>
      </c>
      <c r="B16" s="993"/>
      <c r="C16" s="994"/>
      <c r="D16" s="115"/>
      <c r="E16" s="115">
        <v>300</v>
      </c>
    </row>
    <row r="17" spans="1:5" ht="18.75" customHeight="1">
      <c r="A17" s="141" t="s">
        <v>983</v>
      </c>
      <c r="B17" s="993"/>
      <c r="C17" s="994"/>
      <c r="D17" s="115"/>
      <c r="E17" s="115">
        <v>1000</v>
      </c>
    </row>
    <row r="18" spans="1:5" ht="18.75" customHeight="1">
      <c r="A18" s="270" t="s">
        <v>984</v>
      </c>
      <c r="B18" s="993"/>
      <c r="C18" s="994"/>
      <c r="D18" s="115"/>
      <c r="E18" s="115"/>
    </row>
    <row r="19" spans="1:5" ht="18.75" customHeight="1">
      <c r="A19" s="259" t="s">
        <v>986</v>
      </c>
      <c r="B19" s="993"/>
      <c r="C19" s="994"/>
      <c r="D19" s="780"/>
      <c r="E19" s="780">
        <v>12000</v>
      </c>
    </row>
    <row r="20" spans="1:5" ht="18.75" customHeight="1">
      <c r="A20" s="259" t="s">
        <v>979</v>
      </c>
      <c r="B20" s="993"/>
      <c r="C20" s="994"/>
      <c r="D20" s="780"/>
      <c r="E20" s="780">
        <v>2500</v>
      </c>
    </row>
    <row r="21" spans="1:5" ht="18.75" customHeight="1">
      <c r="A21" s="259" t="s">
        <v>978</v>
      </c>
      <c r="B21" s="993"/>
      <c r="C21" s="994"/>
      <c r="D21" s="780"/>
      <c r="E21" s="780">
        <v>4875</v>
      </c>
    </row>
    <row r="22" spans="1:5" ht="18.75" customHeight="1">
      <c r="A22" s="259" t="s">
        <v>804</v>
      </c>
      <c r="B22" s="993"/>
      <c r="C22" s="994"/>
      <c r="D22" s="780"/>
      <c r="E22" s="780">
        <v>1500</v>
      </c>
    </row>
    <row r="23" spans="1:5" ht="18.75" customHeight="1">
      <c r="A23" s="259" t="s">
        <v>987</v>
      </c>
      <c r="B23" s="993"/>
      <c r="C23" s="994"/>
      <c r="D23" s="780"/>
      <c r="E23" s="780">
        <v>6000</v>
      </c>
    </row>
    <row r="24" spans="1:5" ht="18.75" customHeight="1">
      <c r="A24" s="259" t="s">
        <v>981</v>
      </c>
      <c r="B24" s="993"/>
      <c r="C24" s="994"/>
      <c r="D24" s="780"/>
      <c r="E24" s="780">
        <v>700</v>
      </c>
    </row>
    <row r="25" spans="1:5" ht="18.75" customHeight="1">
      <c r="A25" s="259" t="s">
        <v>983</v>
      </c>
      <c r="B25" s="993"/>
      <c r="C25" s="994"/>
      <c r="D25" s="780"/>
      <c r="E25" s="780">
        <v>1500</v>
      </c>
    </row>
    <row r="26" spans="1:5" ht="10.5" customHeight="1" thickBot="1">
      <c r="A26" s="259"/>
      <c r="B26" s="779"/>
      <c r="C26" s="554"/>
      <c r="D26" s="780"/>
      <c r="E26" s="780"/>
    </row>
    <row r="27" spans="1:5" ht="18.75" customHeight="1" thickTop="1">
      <c r="A27" s="242" t="s">
        <v>418</v>
      </c>
      <c r="B27" s="197"/>
      <c r="C27" s="197"/>
      <c r="D27" s="145">
        <f>SUM(D4:D18)</f>
        <v>20080</v>
      </c>
      <c r="E27" s="145">
        <f>SUM(E4:E26)</f>
        <v>48595</v>
      </c>
    </row>
    <row r="29" spans="1:5" ht="18.75" customHeight="1">
      <c r="A29" s="787" t="s">
        <v>1005</v>
      </c>
      <c r="B29" s="788" t="s">
        <v>989</v>
      </c>
      <c r="C29" s="789" t="s">
        <v>1006</v>
      </c>
      <c r="D29" s="56" t="s">
        <v>990</v>
      </c>
      <c r="E29" s="207"/>
    </row>
    <row r="30" spans="1:5" ht="18.75" customHeight="1">
      <c r="A30" s="782" t="s">
        <v>1039</v>
      </c>
      <c r="B30" s="874"/>
      <c r="C30" s="783"/>
      <c r="D30" s="784">
        <v>4770</v>
      </c>
      <c r="E30" s="207"/>
    </row>
    <row r="31" spans="1:5" ht="18.75" customHeight="1">
      <c r="A31" s="782"/>
      <c r="B31" s="874"/>
      <c r="C31" s="590"/>
      <c r="D31" s="207"/>
      <c r="E31" s="207"/>
    </row>
    <row r="32" spans="1:5" ht="18.75" customHeight="1">
      <c r="A32" s="787" t="s">
        <v>992</v>
      </c>
      <c r="B32" s="874"/>
      <c r="C32" s="590"/>
      <c r="D32" s="785"/>
      <c r="E32" s="785"/>
    </row>
    <row r="33" spans="1:5" ht="18.75" customHeight="1">
      <c r="A33" s="3"/>
      <c r="B33" s="875"/>
      <c r="C33" s="5"/>
      <c r="D33" s="1"/>
      <c r="E33" s="1"/>
    </row>
    <row r="34" spans="1:5" ht="18.75" customHeight="1">
      <c r="A34" s="782" t="s">
        <v>994</v>
      </c>
      <c r="B34" s="874">
        <v>20</v>
      </c>
      <c r="C34" s="791">
        <v>100</v>
      </c>
      <c r="D34" s="784">
        <v>2000</v>
      </c>
      <c r="E34" s="207"/>
    </row>
    <row r="35" spans="1:5" ht="18.75" customHeight="1">
      <c r="A35" s="782" t="s">
        <v>995</v>
      </c>
      <c r="B35" s="874"/>
      <c r="C35" s="792"/>
      <c r="D35" s="784">
        <v>8000</v>
      </c>
      <c r="E35" s="207"/>
    </row>
    <row r="36" spans="1:5" ht="18.75" customHeight="1">
      <c r="A36" s="207" t="s">
        <v>979</v>
      </c>
      <c r="B36" s="874"/>
      <c r="C36" s="793"/>
      <c r="D36" s="784">
        <v>1200</v>
      </c>
      <c r="E36" s="207"/>
    </row>
    <row r="37" spans="1:5" ht="18.75" customHeight="1">
      <c r="A37" s="207" t="s">
        <v>996</v>
      </c>
      <c r="B37" s="874"/>
      <c r="C37" s="794"/>
      <c r="D37" s="786">
        <v>800</v>
      </c>
      <c r="E37" s="207"/>
    </row>
    <row r="38" spans="1:5" ht="18.75" customHeight="1">
      <c r="A38" s="207" t="s">
        <v>1040</v>
      </c>
      <c r="B38" s="874"/>
      <c r="C38" s="794"/>
      <c r="D38" s="786">
        <v>850</v>
      </c>
      <c r="E38" s="207"/>
    </row>
    <row r="39" spans="1:5" ht="18.75" customHeight="1">
      <c r="A39" s="207" t="s">
        <v>981</v>
      </c>
      <c r="B39" s="874"/>
      <c r="C39" s="794"/>
      <c r="D39" s="786">
        <v>600</v>
      </c>
      <c r="E39" s="207"/>
    </row>
    <row r="40" spans="1:5" ht="18.75" customHeight="1">
      <c r="A40" s="782" t="s">
        <v>982</v>
      </c>
      <c r="B40" s="874"/>
      <c r="C40" s="792"/>
      <c r="D40" s="784">
        <v>300</v>
      </c>
      <c r="E40" s="207"/>
    </row>
    <row r="41" spans="1:5" ht="18.75" customHeight="1">
      <c r="A41" s="782" t="s">
        <v>983</v>
      </c>
      <c r="B41" s="874"/>
      <c r="C41" s="792"/>
      <c r="D41" s="784">
        <v>1000</v>
      </c>
      <c r="E41" s="207"/>
    </row>
    <row r="42" spans="1:5" ht="18.75" customHeight="1" thickBot="1">
      <c r="A42" s="781" t="s">
        <v>997</v>
      </c>
      <c r="B42" s="874"/>
      <c r="C42" s="792"/>
      <c r="D42" s="790">
        <v>14750</v>
      </c>
      <c r="E42" s="784"/>
    </row>
    <row r="43" spans="1:5" ht="18.75" customHeight="1" thickTop="1">
      <c r="A43" s="781"/>
      <c r="B43" s="874"/>
      <c r="C43" s="795"/>
      <c r="D43" s="207"/>
      <c r="E43" s="207"/>
    </row>
    <row r="44" spans="1:5" ht="18.75" customHeight="1">
      <c r="A44" s="787" t="s">
        <v>998</v>
      </c>
      <c r="B44" s="874"/>
      <c r="C44" s="795"/>
      <c r="D44" s="207"/>
      <c r="E44" s="207"/>
    </row>
    <row r="45" spans="1:5" ht="18.75" customHeight="1">
      <c r="A45" s="3"/>
      <c r="B45" s="875"/>
      <c r="C45" s="796"/>
      <c r="D45" s="1"/>
      <c r="E45" s="1"/>
    </row>
    <row r="46" spans="1:5" ht="18.75" customHeight="1">
      <c r="A46" s="782" t="s">
        <v>1000</v>
      </c>
      <c r="B46" s="874">
        <v>15</v>
      </c>
      <c r="C46" s="792">
        <v>325</v>
      </c>
      <c r="D46" s="784">
        <v>4875</v>
      </c>
      <c r="E46" s="207"/>
    </row>
    <row r="47" spans="1:5" ht="18.75" customHeight="1">
      <c r="A47" s="782" t="s">
        <v>1001</v>
      </c>
      <c r="B47" s="874"/>
      <c r="C47" s="792"/>
      <c r="D47" s="784">
        <v>12000</v>
      </c>
      <c r="E47" s="207"/>
    </row>
    <row r="48" spans="1:5" ht="18.75" customHeight="1">
      <c r="A48" s="782" t="s">
        <v>1002</v>
      </c>
      <c r="B48" s="874"/>
      <c r="C48" s="792"/>
      <c r="D48" s="784">
        <v>2500</v>
      </c>
      <c r="E48" s="207"/>
    </row>
    <row r="49" spans="1:5" ht="18.75" customHeight="1">
      <c r="A49" s="782" t="s">
        <v>996</v>
      </c>
      <c r="B49" s="874"/>
      <c r="C49" s="792"/>
      <c r="D49" s="784">
        <v>1500</v>
      </c>
      <c r="E49" s="207"/>
    </row>
    <row r="50" spans="1:5" ht="18.75" customHeight="1">
      <c r="A50" s="782" t="s">
        <v>1007</v>
      </c>
      <c r="B50" s="874"/>
      <c r="C50" s="792"/>
      <c r="D50" s="784">
        <v>6000</v>
      </c>
      <c r="E50" s="207"/>
    </row>
    <row r="51" spans="1:5" ht="18.75" customHeight="1">
      <c r="A51" s="782" t="s">
        <v>981</v>
      </c>
      <c r="B51" s="874"/>
      <c r="C51" s="792"/>
      <c r="D51" s="784">
        <v>700</v>
      </c>
      <c r="E51" s="207"/>
    </row>
    <row r="52" spans="1:5" ht="18.75" customHeight="1">
      <c r="A52" s="782" t="s">
        <v>983</v>
      </c>
      <c r="B52" s="874"/>
      <c r="C52" s="792"/>
      <c r="D52" s="784">
        <v>1500</v>
      </c>
      <c r="E52" s="207"/>
    </row>
    <row r="53" spans="1:5" ht="18.75" customHeight="1">
      <c r="A53" s="782" t="s">
        <v>1003</v>
      </c>
      <c r="B53" s="874"/>
      <c r="C53" s="795"/>
      <c r="D53" s="207"/>
      <c r="E53" s="207"/>
    </row>
    <row r="54" spans="1:5" ht="18.75" customHeight="1" thickBot="1">
      <c r="A54" s="781" t="s">
        <v>1004</v>
      </c>
      <c r="B54" s="874"/>
      <c r="C54" s="792"/>
      <c r="D54" s="790">
        <v>29075</v>
      </c>
      <c r="E54" s="784"/>
    </row>
    <row r="55" spans="1:5" ht="18.75" customHeight="1" thickTop="1">
      <c r="A55" s="3"/>
      <c r="B55" s="875"/>
      <c r="C55" s="796"/>
      <c r="D55" s="1"/>
      <c r="E55" s="1"/>
    </row>
    <row r="56" spans="1:5" ht="18.75" customHeight="1">
      <c r="A56" s="782" t="s">
        <v>993</v>
      </c>
      <c r="B56" s="874">
        <v>20</v>
      </c>
      <c r="D56" s="792">
        <v>775</v>
      </c>
      <c r="E56" s="784">
        <v>15500</v>
      </c>
    </row>
    <row r="57" spans="1:5" ht="18.75" customHeight="1">
      <c r="A57" s="782" t="s">
        <v>999</v>
      </c>
      <c r="B57" s="874">
        <v>15</v>
      </c>
      <c r="D57" s="798">
        <v>1700</v>
      </c>
      <c r="E57" s="784">
        <v>25500</v>
      </c>
    </row>
    <row r="58" spans="1:5" ht="18.75" customHeight="1">
      <c r="B58" s="876"/>
      <c r="C58" s="797"/>
    </row>
    <row r="59" spans="1:5" ht="18.75" customHeight="1">
      <c r="B59" s="876"/>
    </row>
    <row r="60" spans="1:5" ht="18.75" customHeight="1">
      <c r="B60" s="876"/>
    </row>
    <row r="61" spans="1:5" ht="18.75" customHeight="1">
      <c r="B61" s="876"/>
    </row>
    <row r="62" spans="1:5" ht="18.75" customHeight="1">
      <c r="B62" s="876"/>
    </row>
    <row r="63" spans="1:5" ht="18.75" customHeight="1">
      <c r="B63" s="876"/>
    </row>
    <row r="64" spans="1:5" ht="18.75" customHeight="1">
      <c r="B64" s="876"/>
    </row>
    <row r="65" spans="2:2" ht="18.75" customHeight="1">
      <c r="B65" s="876"/>
    </row>
  </sheetData>
  <mergeCells count="1">
    <mergeCell ref="B4:C25"/>
  </mergeCells>
  <phoneticPr fontId="20" type="noConversion"/>
  <printOptions horizontalCentered="1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pane ySplit="3" topLeftCell="A4" activePane="bottomLeft" state="frozen"/>
      <selection pane="bottomLeft"/>
    </sheetView>
  </sheetViews>
  <sheetFormatPr defaultRowHeight="16.5"/>
  <cols>
    <col min="1" max="1" width="41.28515625" style="258" customWidth="1"/>
    <col min="2" max="2" width="11.7109375" style="258" customWidth="1"/>
    <col min="3" max="3" width="14" style="258" customWidth="1"/>
    <col min="4" max="4" width="14.5703125" style="258" customWidth="1"/>
    <col min="5" max="5" width="12" style="258" bestFit="1" customWidth="1"/>
    <col min="6" max="6" width="5" style="258" customWidth="1"/>
    <col min="7" max="16384" width="9.140625" style="258"/>
  </cols>
  <sheetData>
    <row r="1" spans="1:6">
      <c r="A1" s="641" t="s">
        <v>694</v>
      </c>
      <c r="B1" s="615"/>
      <c r="C1" s="597"/>
      <c r="D1" s="597"/>
      <c r="E1" s="597"/>
    </row>
    <row r="2" spans="1:6" ht="12.75" customHeight="1">
      <c r="A2" s="234"/>
      <c r="B2" s="102"/>
      <c r="C2" s="103"/>
      <c r="D2" s="103"/>
      <c r="E2" s="103"/>
    </row>
    <row r="3" spans="1:6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6" ht="10.5" customHeight="1">
      <c r="A4" s="93"/>
      <c r="B4" s="744"/>
      <c r="C4" s="744"/>
      <c r="D4" s="237"/>
      <c r="E4" s="237"/>
    </row>
    <row r="5" spans="1:6">
      <c r="A5" s="126" t="s">
        <v>964</v>
      </c>
      <c r="B5" s="745"/>
      <c r="C5" s="745"/>
      <c r="D5" s="740">
        <v>-9564.0499999999993</v>
      </c>
      <c r="E5" s="237"/>
    </row>
    <row r="6" spans="1:6">
      <c r="A6" s="279" t="s">
        <v>73</v>
      </c>
      <c r="B6" s="746"/>
      <c r="C6" s="747">
        <v>4625</v>
      </c>
      <c r="D6" s="733"/>
      <c r="E6" s="668"/>
    </row>
    <row r="7" spans="1:6" ht="20.100000000000001" customHeight="1">
      <c r="A7" s="106" t="s">
        <v>1214</v>
      </c>
      <c r="B7" s="999">
        <v>4725</v>
      </c>
      <c r="C7" s="999">
        <v>4590</v>
      </c>
      <c r="D7" s="138">
        <v>8615</v>
      </c>
      <c r="E7" s="138">
        <v>8615</v>
      </c>
    </row>
    <row r="8" spans="1:6" ht="20.100000000000001" customHeight="1">
      <c r="A8" s="106" t="s">
        <v>806</v>
      </c>
      <c r="B8" s="1000"/>
      <c r="C8" s="1000"/>
      <c r="D8" s="138">
        <v>3545</v>
      </c>
      <c r="E8" s="138">
        <v>3545</v>
      </c>
    </row>
    <row r="9" spans="1:6" ht="20.25" customHeight="1">
      <c r="A9" s="129" t="s">
        <v>516</v>
      </c>
      <c r="B9" s="673">
        <v>-22761</v>
      </c>
      <c r="C9" s="1001" t="s">
        <v>963</v>
      </c>
      <c r="D9" s="1002"/>
      <c r="E9" s="1003"/>
    </row>
    <row r="10" spans="1:6" ht="20.100000000000001" customHeight="1">
      <c r="A10" s="129" t="s">
        <v>1215</v>
      </c>
      <c r="B10" s="670">
        <v>125</v>
      </c>
      <c r="C10" s="672">
        <v>190</v>
      </c>
      <c r="D10" s="995" t="s">
        <v>943</v>
      </c>
      <c r="E10" s="996"/>
    </row>
    <row r="11" spans="1:6" ht="20.100000000000001" customHeight="1">
      <c r="A11" s="128" t="s">
        <v>1216</v>
      </c>
      <c r="B11" s="669">
        <v>1200</v>
      </c>
      <c r="C11" s="672">
        <v>1000</v>
      </c>
      <c r="D11" s="997" t="s">
        <v>943</v>
      </c>
      <c r="E11" s="998"/>
    </row>
    <row r="12" spans="1:6" ht="20.100000000000001" customHeight="1">
      <c r="A12" s="128" t="s">
        <v>170</v>
      </c>
      <c r="B12" s="669">
        <v>47952</v>
      </c>
      <c r="C12" s="670">
        <v>63388</v>
      </c>
      <c r="D12" s="579">
        <v>119514.58</v>
      </c>
      <c r="E12" s="877">
        <f>'642 PAYROLL'!G60</f>
        <v>142208.48699999996</v>
      </c>
      <c r="F12" s="974">
        <v>0.09</v>
      </c>
    </row>
    <row r="13" spans="1:6" ht="20.100000000000001" customHeight="1">
      <c r="A13" s="128" t="s">
        <v>695</v>
      </c>
      <c r="B13" s="669">
        <v>1200</v>
      </c>
      <c r="C13" s="670">
        <v>0</v>
      </c>
      <c r="D13" s="670"/>
      <c r="E13" s="670">
        <v>0</v>
      </c>
    </row>
    <row r="14" spans="1:6" ht="20.100000000000001" customHeight="1">
      <c r="A14" s="106" t="s">
        <v>807</v>
      </c>
      <c r="B14" s="138">
        <v>20604</v>
      </c>
      <c r="C14" s="138">
        <v>26889</v>
      </c>
      <c r="D14" s="773">
        <v>27412.26</v>
      </c>
      <c r="E14" s="544">
        <v>30387.7</v>
      </c>
      <c r="F14" s="397"/>
    </row>
    <row r="15" spans="1:6" ht="20.100000000000001" customHeight="1">
      <c r="A15" s="106" t="s">
        <v>975</v>
      </c>
      <c r="B15" s="138">
        <v>111225</v>
      </c>
      <c r="C15" s="138">
        <v>136395</v>
      </c>
      <c r="D15" s="138">
        <v>150422</v>
      </c>
      <c r="E15" s="138">
        <v>164094</v>
      </c>
    </row>
    <row r="16" spans="1:6" ht="20.100000000000001" customHeight="1">
      <c r="A16" s="130" t="s">
        <v>415</v>
      </c>
      <c r="B16" s="137">
        <v>500</v>
      </c>
      <c r="C16" s="138">
        <v>200</v>
      </c>
      <c r="D16" s="138">
        <v>200</v>
      </c>
      <c r="E16" s="138">
        <v>100</v>
      </c>
    </row>
    <row r="17" spans="1:6" ht="20.100000000000001" customHeight="1">
      <c r="A17" s="130" t="s">
        <v>1270</v>
      </c>
      <c r="B17" s="137">
        <v>3998</v>
      </c>
      <c r="C17" s="138">
        <v>2700</v>
      </c>
      <c r="D17" s="138">
        <v>2000</v>
      </c>
      <c r="E17" s="138">
        <v>2000</v>
      </c>
    </row>
    <row r="18" spans="1:6" ht="20.100000000000001" customHeight="1">
      <c r="A18" s="130" t="s">
        <v>491</v>
      </c>
      <c r="B18" s="275">
        <v>480</v>
      </c>
      <c r="C18" s="672">
        <v>480</v>
      </c>
      <c r="D18" s="672">
        <v>480</v>
      </c>
      <c r="E18" s="672">
        <v>480</v>
      </c>
    </row>
    <row r="19" spans="1:6" ht="20.100000000000001" customHeight="1">
      <c r="A19" s="130" t="s">
        <v>1217</v>
      </c>
      <c r="B19" s="275">
        <v>4236</v>
      </c>
      <c r="C19" s="672">
        <v>5282</v>
      </c>
      <c r="D19" s="672">
        <v>5940</v>
      </c>
      <c r="E19" s="742">
        <v>6000</v>
      </c>
    </row>
    <row r="20" spans="1:6" ht="20.100000000000001" customHeight="1">
      <c r="A20" s="130" t="s">
        <v>576</v>
      </c>
      <c r="B20" s="275">
        <v>82752</v>
      </c>
      <c r="C20" s="138">
        <v>120972</v>
      </c>
      <c r="D20" s="138">
        <v>124331.04</v>
      </c>
      <c r="E20" s="299">
        <f>'642 PAYROLL'!G49</f>
        <v>125826.36155999996</v>
      </c>
    </row>
    <row r="21" spans="1:6" ht="20.100000000000001" customHeight="1">
      <c r="A21" s="106" t="s">
        <v>1179</v>
      </c>
      <c r="B21" s="138">
        <v>1960</v>
      </c>
      <c r="C21" s="299">
        <v>2744</v>
      </c>
      <c r="D21" s="299">
        <v>3304</v>
      </c>
      <c r="E21" s="299">
        <v>2352</v>
      </c>
    </row>
    <row r="22" spans="1:6" ht="20.100000000000001" customHeight="1">
      <c r="A22" s="106" t="s">
        <v>1180</v>
      </c>
      <c r="B22" s="138">
        <v>8505</v>
      </c>
      <c r="C22" s="299">
        <v>11907</v>
      </c>
      <c r="D22" s="299">
        <v>14337</v>
      </c>
      <c r="E22" s="299">
        <v>10206</v>
      </c>
      <c r="F22" s="67"/>
    </row>
    <row r="23" spans="1:6" ht="20.100000000000001" customHeight="1">
      <c r="A23" s="106" t="s">
        <v>404</v>
      </c>
      <c r="B23" s="579">
        <v>9000</v>
      </c>
      <c r="C23" s="299">
        <v>25800</v>
      </c>
      <c r="D23" s="299">
        <v>26000</v>
      </c>
      <c r="E23" s="299">
        <v>27000</v>
      </c>
      <c r="F23" s="67"/>
    </row>
    <row r="24" spans="1:6" ht="20.100000000000001" customHeight="1">
      <c r="A24" s="106" t="s">
        <v>579</v>
      </c>
      <c r="B24" s="579">
        <v>944</v>
      </c>
      <c r="C24" s="251">
        <v>978</v>
      </c>
      <c r="D24" s="251">
        <v>1083</v>
      </c>
      <c r="E24" s="251">
        <v>1911</v>
      </c>
      <c r="F24" s="67"/>
    </row>
    <row r="25" spans="1:6" ht="20.100000000000001" customHeight="1">
      <c r="A25" s="106" t="s">
        <v>578</v>
      </c>
      <c r="B25" s="579">
        <v>15855</v>
      </c>
      <c r="C25" s="251">
        <v>28131</v>
      </c>
      <c r="D25" s="251">
        <v>29907</v>
      </c>
      <c r="E25" s="251">
        <v>61280</v>
      </c>
      <c r="F25" s="67"/>
    </row>
    <row r="26" spans="1:6" ht="20.100000000000001" customHeight="1">
      <c r="A26" s="128" t="s">
        <v>58</v>
      </c>
      <c r="B26" s="669">
        <v>0</v>
      </c>
      <c r="C26" s="670">
        <v>11954</v>
      </c>
      <c r="D26" s="670">
        <v>0</v>
      </c>
      <c r="E26" s="670">
        <v>0</v>
      </c>
      <c r="F26" s="67"/>
    </row>
    <row r="27" spans="1:6" ht="20.100000000000001" customHeight="1">
      <c r="A27" s="130" t="s">
        <v>54</v>
      </c>
      <c r="B27" s="275">
        <v>0</v>
      </c>
      <c r="C27" s="672">
        <v>250</v>
      </c>
      <c r="D27" s="672">
        <v>325</v>
      </c>
      <c r="E27" s="672">
        <v>360</v>
      </c>
      <c r="F27" s="67"/>
    </row>
    <row r="28" spans="1:6" ht="20.100000000000001" customHeight="1">
      <c r="A28" s="106" t="s">
        <v>150</v>
      </c>
      <c r="B28" s="138"/>
      <c r="C28" s="138">
        <v>2700</v>
      </c>
      <c r="D28" s="138">
        <v>3500</v>
      </c>
      <c r="E28" s="138">
        <v>3500</v>
      </c>
      <c r="F28" s="67"/>
    </row>
    <row r="29" spans="1:6" ht="20.100000000000001" customHeight="1">
      <c r="A29" s="130" t="s">
        <v>55</v>
      </c>
      <c r="B29" s="275"/>
      <c r="C29" s="672">
        <v>706</v>
      </c>
      <c r="D29" s="672">
        <v>0</v>
      </c>
      <c r="E29" s="672">
        <v>0</v>
      </c>
      <c r="F29" s="67"/>
    </row>
    <row r="30" spans="1:6" ht="20.100000000000001" customHeight="1">
      <c r="A30" s="106" t="s">
        <v>149</v>
      </c>
      <c r="B30" s="579"/>
      <c r="C30" s="251"/>
      <c r="D30" s="251">
        <v>1482</v>
      </c>
      <c r="E30" s="251">
        <v>1057</v>
      </c>
      <c r="F30" s="67"/>
    </row>
    <row r="31" spans="1:6" ht="20.100000000000001" customHeight="1">
      <c r="A31" s="840" t="s">
        <v>1271</v>
      </c>
      <c r="B31" s="975"/>
      <c r="C31" s="971"/>
      <c r="D31" s="743"/>
      <c r="E31" s="743">
        <v>10761</v>
      </c>
      <c r="F31" s="67"/>
    </row>
    <row r="32" spans="1:6" ht="11.25" customHeight="1" thickBot="1">
      <c r="A32" s="147"/>
      <c r="B32" s="147"/>
      <c r="C32" s="147"/>
      <c r="D32" s="743"/>
      <c r="E32" s="743"/>
      <c r="F32" s="67"/>
    </row>
    <row r="33" spans="1:5" ht="20.100000000000001" customHeight="1" thickTop="1">
      <c r="A33" s="265" t="s">
        <v>487</v>
      </c>
      <c r="B33" s="132">
        <f>SUM(B4:B32)</f>
        <v>292500</v>
      </c>
      <c r="C33" s="260">
        <f>SUM(C4:C32)</f>
        <v>451881</v>
      </c>
      <c r="D33" s="260">
        <f>SUM(D4:D32)</f>
        <v>512833.83</v>
      </c>
      <c r="E33" s="260">
        <f>SUM(E4:E32)</f>
        <v>601683.54855999991</v>
      </c>
    </row>
    <row r="34" spans="1:5" ht="12.75" customHeight="1"/>
    <row r="35" spans="1:5">
      <c r="A35" s="258" t="s">
        <v>57</v>
      </c>
    </row>
    <row r="36" spans="1:5">
      <c r="A36" s="258" t="s">
        <v>53</v>
      </c>
    </row>
    <row r="37" spans="1:5" ht="15.75" customHeight="1">
      <c r="A37" s="841" t="s">
        <v>1218</v>
      </c>
      <c r="B37"/>
      <c r="C37"/>
      <c r="D37"/>
    </row>
    <row r="38" spans="1:5">
      <c r="A38" s="258" t="s">
        <v>976</v>
      </c>
    </row>
  </sheetData>
  <mergeCells count="5">
    <mergeCell ref="D10:E10"/>
    <mergeCell ref="D11:E11"/>
    <mergeCell ref="B7:B8"/>
    <mergeCell ref="C7:C8"/>
    <mergeCell ref="C9:E9"/>
  </mergeCells>
  <phoneticPr fontId="20" type="noConversion"/>
  <pageMargins left="0.7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N64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1.7109375" style="64" customWidth="1"/>
    <col min="2" max="2" width="6.85546875" style="64" customWidth="1"/>
    <col min="3" max="3" width="9.42578125" style="64" customWidth="1"/>
    <col min="4" max="4" width="6" style="64" customWidth="1"/>
    <col min="5" max="5" width="10.7109375" style="64" customWidth="1"/>
    <col min="6" max="6" width="9.28515625" style="64" customWidth="1"/>
    <col min="7" max="7" width="13" style="64" customWidth="1"/>
    <col min="8" max="8" width="9.5703125" style="64" customWidth="1"/>
    <col min="9" max="9" width="14.140625" style="64" customWidth="1"/>
    <col min="10" max="10" width="10.7109375" style="64" customWidth="1"/>
    <col min="11" max="11" width="13.140625" style="64" customWidth="1"/>
    <col min="12" max="12" width="6.5703125" style="64" customWidth="1"/>
    <col min="13" max="16384" width="9.140625" style="64"/>
  </cols>
  <sheetData>
    <row r="1" spans="1:14" ht="18.75" customHeight="1">
      <c r="A1" s="358" t="s">
        <v>172</v>
      </c>
      <c r="B1" s="216" t="s">
        <v>173</v>
      </c>
      <c r="C1" s="216" t="s">
        <v>174</v>
      </c>
      <c r="D1" s="216" t="s">
        <v>175</v>
      </c>
      <c r="E1" s="216" t="s">
        <v>1190</v>
      </c>
      <c r="F1" s="216" t="s">
        <v>176</v>
      </c>
      <c r="G1" s="216" t="s">
        <v>177</v>
      </c>
      <c r="H1" s="216" t="s">
        <v>178</v>
      </c>
      <c r="I1" s="216" t="s">
        <v>179</v>
      </c>
      <c r="J1" s="216" t="s">
        <v>180</v>
      </c>
      <c r="K1" s="230" t="s">
        <v>1165</v>
      </c>
      <c r="L1" s="216" t="s">
        <v>231</v>
      </c>
    </row>
    <row r="2" spans="1:14" ht="15" customHeight="1">
      <c r="A2" s="293" t="s">
        <v>1126</v>
      </c>
      <c r="B2" s="848">
        <v>6</v>
      </c>
      <c r="C2" s="217">
        <f>M2+L2</f>
        <v>18.04</v>
      </c>
      <c r="D2" s="223">
        <v>26</v>
      </c>
      <c r="E2" s="218">
        <f>106*C2*D2</f>
        <v>49718.239999999998</v>
      </c>
      <c r="F2" s="218">
        <f>9*C2*D2</f>
        <v>4221.3599999999997</v>
      </c>
      <c r="G2" s="218">
        <f>E2+F2</f>
        <v>53939.6</v>
      </c>
      <c r="H2" s="223">
        <v>1500</v>
      </c>
      <c r="I2" s="218">
        <f>G2+H2</f>
        <v>55439.6</v>
      </c>
      <c r="J2" s="854">
        <v>37580</v>
      </c>
      <c r="K2" s="848" t="s">
        <v>1153</v>
      </c>
      <c r="L2" s="855">
        <v>0.9</v>
      </c>
      <c r="M2" s="973">
        <v>17.14</v>
      </c>
      <c r="N2" s="853"/>
    </row>
    <row r="3" spans="1:14" ht="15" customHeight="1">
      <c r="A3" s="78" t="s">
        <v>1128</v>
      </c>
      <c r="B3" s="849">
        <v>5</v>
      </c>
      <c r="C3" s="218">
        <f>M2+L3</f>
        <v>17.940000000000001</v>
      </c>
      <c r="D3" s="166">
        <v>26</v>
      </c>
      <c r="E3" s="218">
        <f>106*C3*D3</f>
        <v>49442.64</v>
      </c>
      <c r="F3" s="218">
        <f>9*C3*D3</f>
        <v>4197.96</v>
      </c>
      <c r="G3" s="218">
        <f>E3+F3</f>
        <v>53640.6</v>
      </c>
      <c r="H3" s="166">
        <v>3420</v>
      </c>
      <c r="I3" s="218">
        <f>G3+H3</f>
        <v>57060.6</v>
      </c>
      <c r="J3" s="856">
        <v>37878</v>
      </c>
      <c r="K3" s="849" t="s">
        <v>1154</v>
      </c>
      <c r="L3" s="857">
        <v>0.8</v>
      </c>
      <c r="M3" s="853">
        <f>16.48*1.04</f>
        <v>17.139200000000002</v>
      </c>
      <c r="N3" s="853"/>
    </row>
    <row r="4" spans="1:14" ht="15" customHeight="1">
      <c r="A4" s="55" t="s">
        <v>1127</v>
      </c>
      <c r="B4" s="850">
        <v>4</v>
      </c>
      <c r="C4" s="222">
        <f>M2+L4</f>
        <v>17.84</v>
      </c>
      <c r="D4" s="294">
        <v>26</v>
      </c>
      <c r="E4" s="222">
        <f>106*C4*D4</f>
        <v>49167.040000000001</v>
      </c>
      <c r="F4" s="222">
        <f>9*C4*D4</f>
        <v>4174.5600000000004</v>
      </c>
      <c r="G4" s="222">
        <f>E4+F4</f>
        <v>53341.599999999999</v>
      </c>
      <c r="H4" s="294">
        <v>360</v>
      </c>
      <c r="I4" s="222">
        <f>G4+H4</f>
        <v>53701.599999999999</v>
      </c>
      <c r="J4" s="858">
        <v>38503</v>
      </c>
      <c r="K4" s="850" t="s">
        <v>1155</v>
      </c>
      <c r="L4" s="859">
        <v>0.7</v>
      </c>
      <c r="M4" s="853"/>
      <c r="N4" s="853"/>
    </row>
    <row r="5" spans="1:14" ht="15" customHeight="1">
      <c r="A5" s="361" t="s">
        <v>181</v>
      </c>
      <c r="B5" s="851">
        <v>8</v>
      </c>
      <c r="C5" s="221">
        <f>M5+L5</f>
        <v>16.39</v>
      </c>
      <c r="D5" s="362">
        <v>26</v>
      </c>
      <c r="E5" s="217">
        <f t="shared" ref="E5:E30" si="0">106*C5*D5</f>
        <v>45170.840000000004</v>
      </c>
      <c r="F5" s="217">
        <f t="shared" ref="F5:F30" si="1">9*C5*D5</f>
        <v>3835.2599999999998</v>
      </c>
      <c r="G5" s="217">
        <f t="shared" ref="G5:G30" si="2">E5+F5</f>
        <v>49006.100000000006</v>
      </c>
      <c r="H5" s="223">
        <v>3120</v>
      </c>
      <c r="I5" s="217">
        <f t="shared" ref="I5:I30" si="3">G5+H5</f>
        <v>52126.100000000006</v>
      </c>
      <c r="J5" s="860">
        <v>36825</v>
      </c>
      <c r="K5" s="851" t="s">
        <v>1156</v>
      </c>
      <c r="L5" s="861">
        <v>1.1000000000000001</v>
      </c>
      <c r="M5" s="973">
        <v>15.29</v>
      </c>
      <c r="N5" s="853"/>
    </row>
    <row r="6" spans="1:14" ht="15" customHeight="1">
      <c r="A6" s="293" t="s">
        <v>1129</v>
      </c>
      <c r="B6" s="848">
        <v>8</v>
      </c>
      <c r="C6" s="217">
        <f>M5+L6</f>
        <v>16.39</v>
      </c>
      <c r="D6" s="223">
        <v>26</v>
      </c>
      <c r="E6" s="217">
        <f t="shared" si="0"/>
        <v>45170.840000000004</v>
      </c>
      <c r="F6" s="217">
        <f t="shared" si="1"/>
        <v>3835.2599999999998</v>
      </c>
      <c r="G6" s="217">
        <f t="shared" si="2"/>
        <v>49006.100000000006</v>
      </c>
      <c r="H6" s="223">
        <v>1500</v>
      </c>
      <c r="I6" s="217">
        <f t="shared" si="3"/>
        <v>50506.100000000006</v>
      </c>
      <c r="J6" s="854">
        <v>36797</v>
      </c>
      <c r="K6" s="848" t="s">
        <v>1157</v>
      </c>
      <c r="L6" s="855">
        <v>1.1000000000000001</v>
      </c>
      <c r="M6" s="853">
        <f>14.7*1.04</f>
        <v>15.288</v>
      </c>
      <c r="N6" s="853"/>
    </row>
    <row r="7" spans="1:14" ht="15" customHeight="1">
      <c r="A7" s="78" t="s">
        <v>1130</v>
      </c>
      <c r="B7" s="849">
        <v>5</v>
      </c>
      <c r="C7" s="218">
        <f>M5+L7</f>
        <v>16.09</v>
      </c>
      <c r="D7" s="166">
        <v>26</v>
      </c>
      <c r="E7" s="218">
        <f t="shared" si="0"/>
        <v>44344.04</v>
      </c>
      <c r="F7" s="218">
        <f t="shared" si="1"/>
        <v>3765.06</v>
      </c>
      <c r="G7" s="218">
        <f t="shared" si="2"/>
        <v>48109.1</v>
      </c>
      <c r="H7" s="166">
        <v>1200</v>
      </c>
      <c r="I7" s="218">
        <f t="shared" si="3"/>
        <v>49309.1</v>
      </c>
      <c r="J7" s="856">
        <v>37885</v>
      </c>
      <c r="K7" s="849" t="s">
        <v>1154</v>
      </c>
      <c r="L7" s="857">
        <v>0.8</v>
      </c>
      <c r="M7" s="853"/>
      <c r="N7" s="853"/>
    </row>
    <row r="8" spans="1:14" ht="15" customHeight="1">
      <c r="A8" s="78" t="s">
        <v>1131</v>
      </c>
      <c r="B8" s="849">
        <v>4</v>
      </c>
      <c r="C8" s="222">
        <f>M5+L8</f>
        <v>15.989999999999998</v>
      </c>
      <c r="D8" s="166">
        <v>26</v>
      </c>
      <c r="E8" s="218">
        <f>106*C8*D8</f>
        <v>44068.439999999995</v>
      </c>
      <c r="F8" s="218">
        <f>9*C8*D8</f>
        <v>3741.66</v>
      </c>
      <c r="G8" s="218">
        <f>E8+F8</f>
        <v>47810.099999999991</v>
      </c>
      <c r="H8" s="166">
        <v>3120</v>
      </c>
      <c r="I8" s="218">
        <f>G8+H8</f>
        <v>50930.099999999991</v>
      </c>
      <c r="J8" s="856">
        <v>38299</v>
      </c>
      <c r="K8" s="849" t="s">
        <v>1158</v>
      </c>
      <c r="L8" s="857">
        <v>0.7</v>
      </c>
      <c r="M8" s="853"/>
      <c r="N8" s="853"/>
    </row>
    <row r="9" spans="1:14" ht="15" customHeight="1">
      <c r="A9" s="223" t="s">
        <v>1133</v>
      </c>
      <c r="B9" s="848">
        <v>7</v>
      </c>
      <c r="C9" s="217">
        <f>M9+L9</f>
        <v>15.19</v>
      </c>
      <c r="D9" s="223">
        <v>26</v>
      </c>
      <c r="E9" s="217">
        <f t="shared" si="0"/>
        <v>41863.64</v>
      </c>
      <c r="F9" s="217">
        <f t="shared" si="1"/>
        <v>3554.46</v>
      </c>
      <c r="G9" s="217">
        <f t="shared" si="2"/>
        <v>45418.1</v>
      </c>
      <c r="H9" s="223">
        <v>1200</v>
      </c>
      <c r="I9" s="217">
        <f t="shared" si="3"/>
        <v>46618.1</v>
      </c>
      <c r="J9" s="854">
        <v>37277</v>
      </c>
      <c r="K9" s="848" t="s">
        <v>1159</v>
      </c>
      <c r="L9" s="848">
        <v>1</v>
      </c>
      <c r="M9" s="973">
        <v>14.19</v>
      </c>
      <c r="N9" s="853"/>
    </row>
    <row r="10" spans="1:14" ht="15" customHeight="1">
      <c r="A10" s="166" t="s">
        <v>1134</v>
      </c>
      <c r="B10" s="849">
        <v>5</v>
      </c>
      <c r="C10" s="218">
        <f>M9+L10</f>
        <v>14.99</v>
      </c>
      <c r="D10" s="166">
        <v>26</v>
      </c>
      <c r="E10" s="218">
        <f t="shared" si="0"/>
        <v>41312.44</v>
      </c>
      <c r="F10" s="218">
        <f t="shared" si="1"/>
        <v>3507.66</v>
      </c>
      <c r="G10" s="218">
        <f t="shared" si="2"/>
        <v>44820.100000000006</v>
      </c>
      <c r="H10" s="166">
        <v>600</v>
      </c>
      <c r="I10" s="218">
        <f t="shared" si="3"/>
        <v>45420.100000000006</v>
      </c>
      <c r="J10" s="856">
        <v>38215</v>
      </c>
      <c r="K10" s="849" t="s">
        <v>1160</v>
      </c>
      <c r="L10" s="849">
        <v>0.8</v>
      </c>
      <c r="M10" s="853">
        <f>13.64*1.04</f>
        <v>14.185600000000001</v>
      </c>
      <c r="N10" s="853"/>
    </row>
    <row r="11" spans="1:14" ht="15" customHeight="1">
      <c r="A11" s="166" t="s">
        <v>1132</v>
      </c>
      <c r="B11" s="849">
        <v>4</v>
      </c>
      <c r="C11" s="218">
        <f>M9+L11</f>
        <v>14.889999999999999</v>
      </c>
      <c r="D11" s="166">
        <v>26</v>
      </c>
      <c r="E11" s="218">
        <f>106*C11*D11</f>
        <v>41036.839999999997</v>
      </c>
      <c r="F11" s="218">
        <f>9*C11*D11</f>
        <v>3484.2599999999998</v>
      </c>
      <c r="G11" s="218">
        <f>E11+F11</f>
        <v>44521.1</v>
      </c>
      <c r="H11" s="166">
        <v>2160</v>
      </c>
      <c r="I11" s="218">
        <f>G11+H11</f>
        <v>46681.1</v>
      </c>
      <c r="J11" s="856">
        <v>38299</v>
      </c>
      <c r="K11" s="849" t="s">
        <v>1158</v>
      </c>
      <c r="L11" s="849">
        <v>0.7</v>
      </c>
      <c r="M11" s="853"/>
      <c r="N11" s="853"/>
    </row>
    <row r="12" spans="1:14" ht="15" customHeight="1">
      <c r="A12" s="166" t="s">
        <v>1136</v>
      </c>
      <c r="B12" s="849">
        <v>3</v>
      </c>
      <c r="C12" s="218">
        <f>M9+L12</f>
        <v>14.79</v>
      </c>
      <c r="D12" s="166">
        <v>26</v>
      </c>
      <c r="E12" s="218">
        <f>106*C12*D12</f>
        <v>40761.24</v>
      </c>
      <c r="F12" s="218">
        <f>9*C12*D12</f>
        <v>3460.8599999999997</v>
      </c>
      <c r="G12" s="218">
        <f>E12+F12</f>
        <v>44222.1</v>
      </c>
      <c r="H12" s="166">
        <v>0</v>
      </c>
      <c r="I12" s="218">
        <f>G12+H12</f>
        <v>44222.1</v>
      </c>
      <c r="J12" s="856">
        <v>38628</v>
      </c>
      <c r="K12" s="849" t="s">
        <v>186</v>
      </c>
      <c r="L12" s="849">
        <v>0.6</v>
      </c>
      <c r="M12" s="853"/>
      <c r="N12" s="853"/>
    </row>
    <row r="13" spans="1:14" ht="15" customHeight="1">
      <c r="A13" s="166" t="s">
        <v>1137</v>
      </c>
      <c r="B13" s="849">
        <v>3</v>
      </c>
      <c r="C13" s="218">
        <f>M9+L13</f>
        <v>14.79</v>
      </c>
      <c r="D13" s="166">
        <v>26</v>
      </c>
      <c r="E13" s="218">
        <f>106*C13*D13</f>
        <v>40761.24</v>
      </c>
      <c r="F13" s="218">
        <f>9*C13*D13</f>
        <v>3460.8599999999997</v>
      </c>
      <c r="G13" s="218">
        <f>E13+F13</f>
        <v>44222.1</v>
      </c>
      <c r="H13" s="166">
        <v>1320</v>
      </c>
      <c r="I13" s="218">
        <f>G13+H13</f>
        <v>45542.1</v>
      </c>
      <c r="J13" s="856">
        <v>38677</v>
      </c>
      <c r="K13" s="849" t="s">
        <v>1161</v>
      </c>
      <c r="L13" s="849">
        <v>0.6</v>
      </c>
      <c r="M13" s="853"/>
      <c r="N13" s="853"/>
    </row>
    <row r="14" spans="1:14" ht="15" customHeight="1">
      <c r="A14" s="294" t="s">
        <v>1138</v>
      </c>
      <c r="B14" s="850">
        <v>3</v>
      </c>
      <c r="C14" s="222">
        <f>M9+L14</f>
        <v>14.79</v>
      </c>
      <c r="D14" s="294">
        <v>26</v>
      </c>
      <c r="E14" s="218">
        <f t="shared" si="0"/>
        <v>40761.24</v>
      </c>
      <c r="F14" s="218">
        <f t="shared" si="1"/>
        <v>3460.8599999999997</v>
      </c>
      <c r="G14" s="218">
        <f>E14+F14</f>
        <v>44222.1</v>
      </c>
      <c r="H14" s="294">
        <v>1200</v>
      </c>
      <c r="I14" s="218">
        <f>G14+H14</f>
        <v>45422.1</v>
      </c>
      <c r="J14" s="858">
        <v>38942</v>
      </c>
      <c r="K14" s="850" t="s">
        <v>205</v>
      </c>
      <c r="L14" s="850">
        <v>0.6</v>
      </c>
      <c r="M14" s="853"/>
      <c r="N14" s="853"/>
    </row>
    <row r="15" spans="1:14" ht="15" customHeight="1">
      <c r="A15" s="293" t="s">
        <v>1142</v>
      </c>
      <c r="B15" s="848">
        <v>8</v>
      </c>
      <c r="C15" s="217">
        <f>M16+L15</f>
        <v>13.959999999999999</v>
      </c>
      <c r="D15" s="223">
        <v>26</v>
      </c>
      <c r="E15" s="217">
        <f t="shared" si="0"/>
        <v>38473.760000000002</v>
      </c>
      <c r="F15" s="217">
        <f t="shared" si="1"/>
        <v>3266.6399999999994</v>
      </c>
      <c r="G15" s="217">
        <f t="shared" si="2"/>
        <v>41740.400000000001</v>
      </c>
      <c r="H15" s="223">
        <v>2520</v>
      </c>
      <c r="I15" s="217">
        <f t="shared" si="3"/>
        <v>44260.4</v>
      </c>
      <c r="J15" s="854">
        <v>36878</v>
      </c>
      <c r="K15" s="848" t="s">
        <v>1162</v>
      </c>
      <c r="L15" s="855">
        <v>1.1000000000000001</v>
      </c>
      <c r="M15" s="853">
        <f>12.37*1.04</f>
        <v>12.864799999999999</v>
      </c>
      <c r="N15" s="853"/>
    </row>
    <row r="16" spans="1:14" ht="15" customHeight="1">
      <c r="A16" s="78" t="s">
        <v>1135</v>
      </c>
      <c r="B16" s="849">
        <v>5</v>
      </c>
      <c r="C16" s="218">
        <f>M16+L16</f>
        <v>13.66</v>
      </c>
      <c r="D16" s="166">
        <v>26</v>
      </c>
      <c r="E16" s="218">
        <f>106*C16*D16</f>
        <v>37646.959999999999</v>
      </c>
      <c r="F16" s="218">
        <f>9*C16*D16</f>
        <v>3196.44</v>
      </c>
      <c r="G16" s="218">
        <f>E16+F16</f>
        <v>40843.4</v>
      </c>
      <c r="H16" s="166">
        <v>1920</v>
      </c>
      <c r="I16" s="218">
        <f>G16+H16</f>
        <v>42763.4</v>
      </c>
      <c r="J16" s="856">
        <v>38062</v>
      </c>
      <c r="K16" s="849" t="s">
        <v>1163</v>
      </c>
      <c r="L16" s="857">
        <v>0.8</v>
      </c>
      <c r="M16" s="973">
        <v>12.86</v>
      </c>
      <c r="N16" s="853" t="s">
        <v>1168</v>
      </c>
    </row>
    <row r="17" spans="1:14" ht="15" customHeight="1">
      <c r="A17" s="78" t="s">
        <v>1143</v>
      </c>
      <c r="B17" s="849">
        <v>4</v>
      </c>
      <c r="C17" s="218">
        <f>M16+L17</f>
        <v>13.559999999999999</v>
      </c>
      <c r="D17" s="166">
        <v>26</v>
      </c>
      <c r="E17" s="218">
        <f t="shared" si="0"/>
        <v>37371.360000000001</v>
      </c>
      <c r="F17" s="218">
        <f t="shared" si="1"/>
        <v>3173.04</v>
      </c>
      <c r="G17" s="218">
        <f t="shared" si="2"/>
        <v>40544.400000000001</v>
      </c>
      <c r="H17" s="166">
        <v>1560</v>
      </c>
      <c r="I17" s="218">
        <f t="shared" si="3"/>
        <v>42104.4</v>
      </c>
      <c r="J17" s="856">
        <v>38249</v>
      </c>
      <c r="K17" s="849" t="s">
        <v>1164</v>
      </c>
      <c r="L17" s="857">
        <v>0.7</v>
      </c>
      <c r="M17" s="973">
        <v>12.15</v>
      </c>
      <c r="N17" s="853" t="s">
        <v>1169</v>
      </c>
    </row>
    <row r="18" spans="1:14" ht="15" customHeight="1">
      <c r="A18" s="78" t="s">
        <v>1145</v>
      </c>
      <c r="B18" s="849">
        <v>3</v>
      </c>
      <c r="C18" s="218">
        <f>M16+L18</f>
        <v>13.459999999999999</v>
      </c>
      <c r="D18" s="166">
        <v>26</v>
      </c>
      <c r="E18" s="218">
        <f>106*C18*D18</f>
        <v>37095.760000000002</v>
      </c>
      <c r="F18" s="218">
        <f>9*C18*D18</f>
        <v>3149.6399999999994</v>
      </c>
      <c r="G18" s="218">
        <f>E18+F18</f>
        <v>40245.4</v>
      </c>
      <c r="H18" s="166">
        <v>1920</v>
      </c>
      <c r="I18" s="218">
        <f>G18+H18</f>
        <v>42165.4</v>
      </c>
      <c r="J18" s="856">
        <v>38865</v>
      </c>
      <c r="K18" s="849" t="s">
        <v>182</v>
      </c>
      <c r="L18" s="857">
        <v>0.6</v>
      </c>
      <c r="M18" s="853">
        <f>11.68*1.04</f>
        <v>12.1472</v>
      </c>
      <c r="N18" s="853"/>
    </row>
    <row r="19" spans="1:14" ht="15" customHeight="1">
      <c r="A19" s="78" t="s">
        <v>1144</v>
      </c>
      <c r="B19" s="849">
        <v>3</v>
      </c>
      <c r="C19" s="218">
        <f>M16+L19</f>
        <v>13.459999999999999</v>
      </c>
      <c r="D19" s="166">
        <v>26</v>
      </c>
      <c r="E19" s="218">
        <f t="shared" si="0"/>
        <v>37095.760000000002</v>
      </c>
      <c r="F19" s="218">
        <f t="shared" si="1"/>
        <v>3149.6399999999994</v>
      </c>
      <c r="G19" s="218">
        <f t="shared" si="2"/>
        <v>40245.4</v>
      </c>
      <c r="H19" s="166">
        <v>0</v>
      </c>
      <c r="I19" s="218">
        <f t="shared" si="3"/>
        <v>40245.4</v>
      </c>
      <c r="J19" s="856">
        <v>38942</v>
      </c>
      <c r="K19" s="849" t="s">
        <v>205</v>
      </c>
      <c r="L19" s="857">
        <v>0.6</v>
      </c>
      <c r="M19" s="853"/>
      <c r="N19" s="853"/>
    </row>
    <row r="20" spans="1:14" ht="15" customHeight="1">
      <c r="A20" s="78" t="s">
        <v>1139</v>
      </c>
      <c r="B20" s="849">
        <v>2</v>
      </c>
      <c r="C20" s="218">
        <f>M16+L20</f>
        <v>13.309999999999999</v>
      </c>
      <c r="D20" s="166">
        <v>26</v>
      </c>
      <c r="E20" s="218">
        <f t="shared" si="0"/>
        <v>36682.36</v>
      </c>
      <c r="F20" s="218">
        <f t="shared" si="1"/>
        <v>3114.54</v>
      </c>
      <c r="G20" s="218">
        <f t="shared" si="2"/>
        <v>39796.9</v>
      </c>
      <c r="H20" s="166">
        <v>3000</v>
      </c>
      <c r="I20" s="218">
        <f t="shared" si="3"/>
        <v>42796.9</v>
      </c>
      <c r="J20" s="856">
        <v>39033</v>
      </c>
      <c r="K20" s="849" t="s">
        <v>1166</v>
      </c>
      <c r="L20" s="857">
        <v>0.45</v>
      </c>
      <c r="M20" s="853"/>
      <c r="N20" s="853"/>
    </row>
    <row r="21" spans="1:14" ht="15" customHeight="1">
      <c r="A21" s="78" t="s">
        <v>1140</v>
      </c>
      <c r="B21" s="849">
        <v>2</v>
      </c>
      <c r="C21" s="218">
        <f>M16+L21</f>
        <v>13.309999999999999</v>
      </c>
      <c r="D21" s="166">
        <v>26</v>
      </c>
      <c r="E21" s="218">
        <f t="shared" si="0"/>
        <v>36682.36</v>
      </c>
      <c r="F21" s="218">
        <f t="shared" si="1"/>
        <v>3114.54</v>
      </c>
      <c r="G21" s="218">
        <f t="shared" si="2"/>
        <v>39796.9</v>
      </c>
      <c r="H21" s="166">
        <v>600</v>
      </c>
      <c r="I21" s="218">
        <f t="shared" si="3"/>
        <v>40396.9</v>
      </c>
      <c r="J21" s="856">
        <v>39033</v>
      </c>
      <c r="K21" s="849" t="s">
        <v>1166</v>
      </c>
      <c r="L21" s="857">
        <v>0.45</v>
      </c>
      <c r="M21" s="853"/>
      <c r="N21" s="853"/>
    </row>
    <row r="22" spans="1:14" ht="15" customHeight="1">
      <c r="A22" s="78" t="s">
        <v>1141</v>
      </c>
      <c r="B22" s="849">
        <v>2</v>
      </c>
      <c r="C22" s="218">
        <f>M16+L22</f>
        <v>13.309999999999999</v>
      </c>
      <c r="D22" s="166">
        <v>26</v>
      </c>
      <c r="E22" s="218">
        <f>(106*C22*D22)</f>
        <v>36682.36</v>
      </c>
      <c r="F22" s="218">
        <f>(9*C22*D22)</f>
        <v>3114.54</v>
      </c>
      <c r="G22" s="218">
        <f t="shared" si="2"/>
        <v>39796.9</v>
      </c>
      <c r="H22" s="166">
        <v>1200</v>
      </c>
      <c r="I22" s="218">
        <f t="shared" si="3"/>
        <v>40996.9</v>
      </c>
      <c r="J22" s="856">
        <v>39033</v>
      </c>
      <c r="K22" s="849" t="s">
        <v>1166</v>
      </c>
      <c r="L22" s="857">
        <v>0.45</v>
      </c>
      <c r="M22" s="853"/>
      <c r="N22" s="853"/>
    </row>
    <row r="23" spans="1:14" ht="15" customHeight="1">
      <c r="A23" s="78" t="s">
        <v>1146</v>
      </c>
      <c r="B23" s="849">
        <v>1</v>
      </c>
      <c r="C23" s="218">
        <f>M16+L23</f>
        <v>13.11</v>
      </c>
      <c r="D23" s="166">
        <v>26</v>
      </c>
      <c r="E23" s="218">
        <f t="shared" si="0"/>
        <v>36131.159999999996</v>
      </c>
      <c r="F23" s="218">
        <f t="shared" si="1"/>
        <v>3067.74</v>
      </c>
      <c r="G23" s="218">
        <f t="shared" si="2"/>
        <v>39198.899999999994</v>
      </c>
      <c r="H23" s="166">
        <v>0</v>
      </c>
      <c r="I23" s="218">
        <f t="shared" si="3"/>
        <v>39198.899999999994</v>
      </c>
      <c r="J23" s="856">
        <v>39378</v>
      </c>
      <c r="K23" s="849" t="s">
        <v>187</v>
      </c>
      <c r="L23" s="857">
        <v>0.25</v>
      </c>
      <c r="M23" s="853"/>
      <c r="N23" s="853"/>
    </row>
    <row r="24" spans="1:14" ht="15" customHeight="1">
      <c r="A24" s="78" t="s">
        <v>1147</v>
      </c>
      <c r="B24" s="849">
        <v>1</v>
      </c>
      <c r="C24" s="218">
        <f>M16+L24</f>
        <v>13.11</v>
      </c>
      <c r="D24" s="166">
        <v>26</v>
      </c>
      <c r="E24" s="218">
        <f t="shared" si="0"/>
        <v>36131.159999999996</v>
      </c>
      <c r="F24" s="218">
        <f t="shared" si="1"/>
        <v>3067.74</v>
      </c>
      <c r="G24" s="218">
        <f t="shared" si="2"/>
        <v>39198.899999999994</v>
      </c>
      <c r="H24" s="166">
        <v>1200</v>
      </c>
      <c r="I24" s="218">
        <f t="shared" si="3"/>
        <v>40398.899999999994</v>
      </c>
      <c r="J24" s="856">
        <v>39377</v>
      </c>
      <c r="K24" s="849" t="s">
        <v>187</v>
      </c>
      <c r="L24" s="857">
        <v>0.25</v>
      </c>
      <c r="M24" s="853"/>
      <c r="N24" s="853"/>
    </row>
    <row r="25" spans="1:14" ht="15" customHeight="1">
      <c r="A25" s="78" t="s">
        <v>1148</v>
      </c>
      <c r="B25" s="849">
        <v>1</v>
      </c>
      <c r="C25" s="218">
        <f>M16+L25</f>
        <v>13.11</v>
      </c>
      <c r="D25" s="166">
        <v>26</v>
      </c>
      <c r="E25" s="218">
        <f t="shared" si="0"/>
        <v>36131.159999999996</v>
      </c>
      <c r="F25" s="218">
        <f t="shared" si="1"/>
        <v>3067.74</v>
      </c>
      <c r="G25" s="218">
        <f t="shared" si="2"/>
        <v>39198.899999999994</v>
      </c>
      <c r="H25" s="166">
        <v>0</v>
      </c>
      <c r="I25" s="218">
        <f t="shared" si="3"/>
        <v>39198.899999999994</v>
      </c>
      <c r="J25" s="856">
        <v>39366</v>
      </c>
      <c r="K25" s="849" t="s">
        <v>187</v>
      </c>
      <c r="L25" s="857">
        <v>0.25</v>
      </c>
      <c r="M25" s="853"/>
      <c r="N25" s="853"/>
    </row>
    <row r="26" spans="1:14" ht="15" customHeight="1">
      <c r="A26" s="78" t="s">
        <v>1149</v>
      </c>
      <c r="B26" s="849">
        <v>1</v>
      </c>
      <c r="C26" s="218">
        <f>M16+L26</f>
        <v>13.11</v>
      </c>
      <c r="D26" s="166">
        <v>26</v>
      </c>
      <c r="E26" s="218">
        <f t="shared" si="0"/>
        <v>36131.159999999996</v>
      </c>
      <c r="F26" s="218">
        <f t="shared" si="1"/>
        <v>3067.74</v>
      </c>
      <c r="G26" s="218">
        <f t="shared" si="2"/>
        <v>39198.899999999994</v>
      </c>
      <c r="H26" s="166">
        <v>600</v>
      </c>
      <c r="I26" s="218">
        <f t="shared" si="3"/>
        <v>39798.899999999994</v>
      </c>
      <c r="J26" s="856">
        <v>39380</v>
      </c>
      <c r="K26" s="849" t="s">
        <v>187</v>
      </c>
      <c r="L26" s="857">
        <v>0.25</v>
      </c>
      <c r="M26" s="853"/>
      <c r="N26" s="853"/>
    </row>
    <row r="27" spans="1:14" ht="15" customHeight="1">
      <c r="A27" s="78" t="s">
        <v>1150</v>
      </c>
      <c r="B27" s="849">
        <v>1</v>
      </c>
      <c r="C27" s="218">
        <f>M16+L27</f>
        <v>13.11</v>
      </c>
      <c r="D27" s="166">
        <v>26</v>
      </c>
      <c r="E27" s="218">
        <f t="shared" si="0"/>
        <v>36131.159999999996</v>
      </c>
      <c r="F27" s="218">
        <f t="shared" si="1"/>
        <v>3067.74</v>
      </c>
      <c r="G27" s="218">
        <f t="shared" si="2"/>
        <v>39198.899999999994</v>
      </c>
      <c r="H27" s="166">
        <v>0</v>
      </c>
      <c r="I27" s="218">
        <f t="shared" si="3"/>
        <v>39198.899999999994</v>
      </c>
      <c r="J27" s="856">
        <v>39488</v>
      </c>
      <c r="K27" s="849" t="s">
        <v>1167</v>
      </c>
      <c r="L27" s="857">
        <v>0.25</v>
      </c>
      <c r="M27" s="853"/>
      <c r="N27" s="853"/>
    </row>
    <row r="28" spans="1:14" ht="15" customHeight="1">
      <c r="A28" s="78" t="s">
        <v>1151</v>
      </c>
      <c r="B28" s="849">
        <v>1</v>
      </c>
      <c r="C28" s="218">
        <f>M16+L28</f>
        <v>13.11</v>
      </c>
      <c r="D28" s="166">
        <v>26</v>
      </c>
      <c r="E28" s="218">
        <f t="shared" si="0"/>
        <v>36131.159999999996</v>
      </c>
      <c r="F28" s="218">
        <f t="shared" si="1"/>
        <v>3067.74</v>
      </c>
      <c r="G28" s="218">
        <f t="shared" si="2"/>
        <v>39198.899999999994</v>
      </c>
      <c r="H28" s="166">
        <v>0</v>
      </c>
      <c r="I28" s="218">
        <f t="shared" si="3"/>
        <v>39198.899999999994</v>
      </c>
      <c r="J28" s="856">
        <v>39488</v>
      </c>
      <c r="K28" s="849" t="s">
        <v>1167</v>
      </c>
      <c r="L28" s="857">
        <v>0.25</v>
      </c>
    </row>
    <row r="29" spans="1:14" ht="15" customHeight="1">
      <c r="A29" s="78" t="s">
        <v>1152</v>
      </c>
      <c r="B29" s="849">
        <v>1</v>
      </c>
      <c r="C29" s="218">
        <f>M16+L29</f>
        <v>13.11</v>
      </c>
      <c r="D29" s="166">
        <v>16</v>
      </c>
      <c r="E29" s="218">
        <f t="shared" si="0"/>
        <v>22234.559999999998</v>
      </c>
      <c r="F29" s="218">
        <f t="shared" si="1"/>
        <v>1887.84</v>
      </c>
      <c r="G29" s="218">
        <f t="shared" si="2"/>
        <v>24122.399999999998</v>
      </c>
      <c r="H29" s="166">
        <v>0</v>
      </c>
      <c r="I29" s="218">
        <f t="shared" si="3"/>
        <v>24122.399999999998</v>
      </c>
      <c r="J29" s="856">
        <v>39661</v>
      </c>
      <c r="K29" s="849" t="s">
        <v>204</v>
      </c>
      <c r="L29" s="857">
        <v>0.25</v>
      </c>
      <c r="N29" s="64" t="s">
        <v>419</v>
      </c>
    </row>
    <row r="30" spans="1:14" ht="15" customHeight="1" thickBot="1">
      <c r="A30" s="364"/>
      <c r="B30" s="852"/>
      <c r="C30" s="218">
        <f>M17</f>
        <v>12.15</v>
      </c>
      <c r="D30" s="220">
        <v>10</v>
      </c>
      <c r="E30" s="218">
        <f t="shared" si="0"/>
        <v>12879</v>
      </c>
      <c r="F30" s="218">
        <f t="shared" si="1"/>
        <v>1093.5</v>
      </c>
      <c r="G30" s="218">
        <f t="shared" si="2"/>
        <v>13972.5</v>
      </c>
      <c r="H30" s="220">
        <v>0</v>
      </c>
      <c r="I30" s="218">
        <f t="shared" si="3"/>
        <v>13972.5</v>
      </c>
      <c r="J30" s="852"/>
      <c r="K30" s="852"/>
      <c r="L30" s="862"/>
    </row>
    <row r="31" spans="1:14" ht="15" customHeight="1">
      <c r="A31" s="365" t="s">
        <v>188</v>
      </c>
      <c r="B31" s="219"/>
      <c r="C31" s="219"/>
      <c r="D31" s="219"/>
      <c r="E31" s="531">
        <f>SUM(E3:E30)</f>
        <v>1073491.6800000002</v>
      </c>
      <c r="F31" s="530">
        <f>SUM(F3:F30)</f>
        <v>91145.520000000019</v>
      </c>
      <c r="G31" s="530">
        <f>SUM(G2:G30)</f>
        <v>1218576.7999999996</v>
      </c>
      <c r="H31" s="366">
        <f>SUM(H2:H30)</f>
        <v>35220</v>
      </c>
      <c r="I31" s="366">
        <f>SUM(I2:I30)</f>
        <v>1253796.7999999996</v>
      </c>
      <c r="M31" s="64" t="s">
        <v>1170</v>
      </c>
    </row>
    <row r="32" spans="1:14" ht="15" customHeight="1">
      <c r="A32" s="78" t="s">
        <v>189</v>
      </c>
      <c r="B32" s="166"/>
      <c r="C32" s="166" t="s">
        <v>190</v>
      </c>
      <c r="D32" s="166"/>
      <c r="E32" s="166"/>
      <c r="F32" s="166"/>
      <c r="G32" s="166"/>
      <c r="H32" s="166"/>
      <c r="I32" s="367">
        <f>88000+15000</f>
        <v>103000</v>
      </c>
      <c r="J32" s="64" t="s">
        <v>1219</v>
      </c>
    </row>
    <row r="33" spans="1:14" ht="15" customHeight="1">
      <c r="A33" s="78" t="s">
        <v>476</v>
      </c>
      <c r="B33" s="166"/>
      <c r="C33" s="166" t="s">
        <v>191</v>
      </c>
      <c r="D33" s="166"/>
      <c r="E33" s="166"/>
      <c r="F33" s="166"/>
      <c r="G33" s="166"/>
      <c r="H33" s="166"/>
      <c r="I33" s="367">
        <v>10350</v>
      </c>
      <c r="J33" s="64" t="s">
        <v>78</v>
      </c>
    </row>
    <row r="34" spans="1:14" ht="15" customHeight="1">
      <c r="A34" s="78" t="s">
        <v>1171</v>
      </c>
      <c r="B34" s="166"/>
      <c r="C34" s="166"/>
      <c r="D34" s="166"/>
      <c r="E34" s="166"/>
      <c r="F34" s="166"/>
      <c r="G34" s="166"/>
      <c r="H34" s="166"/>
      <c r="I34" s="368">
        <v>10000</v>
      </c>
      <c r="J34" s="64" t="s">
        <v>77</v>
      </c>
    </row>
    <row r="35" spans="1:14" ht="15" customHeight="1" thickBot="1">
      <c r="A35" s="364"/>
      <c r="B35" s="220"/>
      <c r="C35" s="369" t="s">
        <v>202</v>
      </c>
      <c r="D35" s="220"/>
      <c r="E35" s="220"/>
      <c r="F35" s="220"/>
      <c r="G35" s="220"/>
      <c r="H35" s="220"/>
      <c r="I35" s="370">
        <f>SUM(I31:I34)</f>
        <v>1377146.7999999996</v>
      </c>
    </row>
    <row r="36" spans="1:14" ht="18.75" customHeight="1"/>
    <row r="37" spans="1:14" ht="18.75" customHeight="1"/>
    <row r="38" spans="1:14" ht="18.75" customHeight="1">
      <c r="A38" s="78" t="s">
        <v>203</v>
      </c>
      <c r="B38" s="166">
        <v>3</v>
      </c>
      <c r="C38" s="218">
        <f>M38+L38</f>
        <v>35.440000000000005</v>
      </c>
      <c r="D38" s="166">
        <v>26</v>
      </c>
      <c r="E38" s="218">
        <f>C38*2080</f>
        <v>73715.200000000012</v>
      </c>
      <c r="F38" s="166"/>
      <c r="G38" s="218">
        <f t="shared" ref="G38:G43" si="4">E38+F38</f>
        <v>73715.200000000012</v>
      </c>
      <c r="H38" s="166"/>
      <c r="I38" s="218">
        <f t="shared" ref="I38:I43" si="5">G38+H38</f>
        <v>73715.200000000012</v>
      </c>
      <c r="J38" s="372">
        <v>38626</v>
      </c>
      <c r="K38" s="166" t="s">
        <v>186</v>
      </c>
      <c r="L38" s="79">
        <v>0.6</v>
      </c>
      <c r="M38" s="863">
        <v>34.840000000000003</v>
      </c>
      <c r="N38" s="64">
        <f>33.5*1.04</f>
        <v>34.840000000000003</v>
      </c>
    </row>
    <row r="39" spans="1:14" ht="18.75" customHeight="1">
      <c r="A39" s="78" t="s">
        <v>1174</v>
      </c>
      <c r="B39" s="166">
        <v>8</v>
      </c>
      <c r="C39" s="218">
        <f>M39+L39</f>
        <v>30.98</v>
      </c>
      <c r="D39" s="166">
        <v>26</v>
      </c>
      <c r="E39" s="218">
        <f>C39*2080</f>
        <v>64438.400000000001</v>
      </c>
      <c r="F39" s="218"/>
      <c r="G39" s="218">
        <f t="shared" si="4"/>
        <v>64438.400000000001</v>
      </c>
      <c r="H39" s="864">
        <v>2280</v>
      </c>
      <c r="I39" s="218">
        <f t="shared" si="5"/>
        <v>66718.399999999994</v>
      </c>
      <c r="J39" s="359">
        <v>37009</v>
      </c>
      <c r="K39" s="166" t="s">
        <v>1176</v>
      </c>
      <c r="L39" s="79">
        <v>1.1000000000000001</v>
      </c>
      <c r="M39" s="863">
        <v>29.88</v>
      </c>
      <c r="N39" s="64">
        <f>28.73*1.04</f>
        <v>29.879200000000001</v>
      </c>
    </row>
    <row r="40" spans="1:14" ht="18.75" customHeight="1">
      <c r="A40" s="401" t="s">
        <v>1173</v>
      </c>
      <c r="B40" s="748">
        <v>6</v>
      </c>
      <c r="C40" s="218">
        <f>M40+L40</f>
        <v>24.459999999999997</v>
      </c>
      <c r="D40" s="166">
        <v>26</v>
      </c>
      <c r="E40" s="218">
        <f>C40*2080</f>
        <v>50876.799999999996</v>
      </c>
      <c r="F40" s="748"/>
      <c r="G40" s="218">
        <f t="shared" si="4"/>
        <v>50876.799999999996</v>
      </c>
      <c r="H40" s="748"/>
      <c r="I40" s="218">
        <f t="shared" si="5"/>
        <v>50876.799999999996</v>
      </c>
      <c r="J40" s="372">
        <v>37781</v>
      </c>
      <c r="K40" s="166" t="s">
        <v>1177</v>
      </c>
      <c r="L40" s="79">
        <v>0.9</v>
      </c>
      <c r="M40" s="863">
        <v>23.56</v>
      </c>
      <c r="N40" s="64">
        <f>22.65*1.04</f>
        <v>23.556000000000001</v>
      </c>
    </row>
    <row r="41" spans="1:14" ht="18.75" customHeight="1">
      <c r="A41" s="401" t="s">
        <v>1172</v>
      </c>
      <c r="B41" s="748">
        <v>4</v>
      </c>
      <c r="C41" s="218">
        <f>M41+L41</f>
        <v>17.12</v>
      </c>
      <c r="D41" s="166">
        <v>26</v>
      </c>
      <c r="E41" s="218">
        <f>C41*2080</f>
        <v>35609.599999999999</v>
      </c>
      <c r="F41" s="748"/>
      <c r="G41" s="218">
        <f t="shared" si="4"/>
        <v>35609.599999999999</v>
      </c>
      <c r="H41" s="748"/>
      <c r="I41" s="218">
        <f t="shared" si="5"/>
        <v>35609.599999999999</v>
      </c>
      <c r="J41" s="373">
        <v>38579</v>
      </c>
      <c r="K41" s="294" t="s">
        <v>183</v>
      </c>
      <c r="L41" s="363">
        <v>0.7</v>
      </c>
      <c r="M41" s="863">
        <v>16.420000000000002</v>
      </c>
      <c r="N41" s="64">
        <f>15.79*1.04</f>
        <v>16.421599999999998</v>
      </c>
    </row>
    <row r="42" spans="1:14" ht="18.75" customHeight="1">
      <c r="A42" s="401" t="s">
        <v>1175</v>
      </c>
      <c r="B42" s="750"/>
      <c r="C42" s="749">
        <v>18</v>
      </c>
      <c r="D42" s="748">
        <v>13</v>
      </c>
      <c r="E42" s="749">
        <f>C42*1040</f>
        <v>18720</v>
      </c>
      <c r="F42" s="748"/>
      <c r="G42" s="218">
        <f t="shared" si="4"/>
        <v>18720</v>
      </c>
      <c r="H42" s="748"/>
      <c r="I42" s="218">
        <f t="shared" si="5"/>
        <v>18720</v>
      </c>
    </row>
    <row r="43" spans="1:14" ht="18.75" customHeight="1">
      <c r="A43" s="401" t="s">
        <v>206</v>
      </c>
      <c r="B43" s="750"/>
      <c r="C43" s="749">
        <v>52.89</v>
      </c>
      <c r="D43" s="748">
        <v>13</v>
      </c>
      <c r="E43" s="749">
        <f>C43*416</f>
        <v>22002.240000000002</v>
      </c>
      <c r="F43" s="748"/>
      <c r="G43" s="218">
        <f t="shared" si="4"/>
        <v>22002.240000000002</v>
      </c>
      <c r="H43" s="748"/>
      <c r="I43" s="218">
        <f t="shared" si="5"/>
        <v>22002.240000000002</v>
      </c>
    </row>
    <row r="44" spans="1:14" ht="18.75" customHeight="1">
      <c r="A44" s="78"/>
      <c r="B44" s="166"/>
      <c r="C44" s="166" t="s">
        <v>207</v>
      </c>
      <c r="D44" s="166"/>
      <c r="E44" s="166"/>
      <c r="F44" s="166"/>
      <c r="G44" s="166"/>
      <c r="H44" s="166"/>
      <c r="I44" s="371">
        <f>SUM(I38:I43)</f>
        <v>267642.23999999999</v>
      </c>
    </row>
    <row r="45" spans="1:14" ht="18.75" customHeight="1" thickBot="1">
      <c r="A45" s="360"/>
      <c r="B45" s="224"/>
      <c r="C45" s="224"/>
      <c r="D45" s="224"/>
      <c r="E45" s="224"/>
      <c r="F45" s="224"/>
      <c r="G45" s="224"/>
      <c r="H45" s="224"/>
      <c r="I45" s="231"/>
    </row>
    <row r="46" spans="1:14" ht="18.75" customHeight="1" thickBot="1">
      <c r="A46" s="374" t="s">
        <v>208</v>
      </c>
      <c r="B46" s="225"/>
      <c r="C46" s="225"/>
      <c r="D46" s="225"/>
      <c r="E46" s="225"/>
      <c r="F46" s="225"/>
      <c r="G46" s="225"/>
      <c r="H46" s="225"/>
      <c r="I46" s="375">
        <f>I35+I44</f>
        <v>1644789.0399999996</v>
      </c>
    </row>
    <row r="47" spans="1:14" ht="18.75" customHeight="1"/>
    <row r="48" spans="1:14" ht="18.75" customHeight="1" thickBot="1">
      <c r="A48" s="376" t="s">
        <v>209</v>
      </c>
    </row>
    <row r="49" spans="1:11" ht="18.75" customHeight="1">
      <c r="A49" s="377" t="s">
        <v>210</v>
      </c>
      <c r="B49" s="227"/>
      <c r="C49" s="227"/>
      <c r="D49" s="227"/>
      <c r="E49" s="227"/>
      <c r="F49" s="227"/>
      <c r="G49" s="378">
        <f>I46*0.0765</f>
        <v>125826.36155999996</v>
      </c>
    </row>
    <row r="50" spans="1:11" ht="18.75" customHeight="1">
      <c r="A50" s="379" t="s">
        <v>211</v>
      </c>
      <c r="B50" s="207"/>
      <c r="C50" s="207"/>
      <c r="D50" s="207"/>
      <c r="E50" s="207"/>
      <c r="F50" s="207"/>
      <c r="G50" s="380">
        <v>194481.7</v>
      </c>
    </row>
    <row r="51" spans="1:11" ht="18.75" customHeight="1">
      <c r="A51" s="379" t="s">
        <v>1178</v>
      </c>
      <c r="B51" s="207"/>
      <c r="C51" s="207"/>
      <c r="D51" s="207"/>
      <c r="E51" s="207"/>
      <c r="F51" s="207"/>
      <c r="G51" s="380">
        <v>12558</v>
      </c>
    </row>
    <row r="52" spans="1:11" ht="18.75" customHeight="1">
      <c r="A52" s="379" t="s">
        <v>1183</v>
      </c>
      <c r="B52" s="207"/>
      <c r="C52" s="207"/>
      <c r="D52" s="207"/>
      <c r="E52" s="207"/>
      <c r="F52" s="207"/>
      <c r="G52" s="380">
        <v>61280</v>
      </c>
      <c r="I52" s="64" t="s">
        <v>1182</v>
      </c>
    </row>
    <row r="53" spans="1:11" ht="18.75" customHeight="1">
      <c r="A53" s="379" t="s">
        <v>1184</v>
      </c>
      <c r="B53" s="207"/>
      <c r="C53" s="207"/>
      <c r="D53" s="207"/>
      <c r="E53" s="207"/>
      <c r="F53" s="207"/>
      <c r="G53" s="380">
        <v>1057</v>
      </c>
      <c r="I53" s="64" t="s">
        <v>1186</v>
      </c>
    </row>
    <row r="54" spans="1:11" ht="18.75" customHeight="1">
      <c r="A54" s="379" t="s">
        <v>1185</v>
      </c>
      <c r="B54" s="207"/>
      <c r="C54" s="207"/>
      <c r="D54" s="207"/>
      <c r="E54" s="207"/>
      <c r="F54" s="207"/>
      <c r="G54" s="380">
        <v>1911</v>
      </c>
      <c r="I54" s="64" t="s">
        <v>1187</v>
      </c>
    </row>
    <row r="55" spans="1:11" ht="18.75" customHeight="1">
      <c r="A55" s="379" t="s">
        <v>1189</v>
      </c>
      <c r="B55" s="207"/>
      <c r="C55" s="207"/>
      <c r="D55" s="207"/>
      <c r="E55" s="207"/>
      <c r="F55" s="207"/>
      <c r="G55" s="380">
        <v>15660</v>
      </c>
    </row>
    <row r="56" spans="1:11" ht="18.75" customHeight="1">
      <c r="A56" s="379" t="s">
        <v>1271</v>
      </c>
      <c r="B56" s="207"/>
      <c r="C56" s="207"/>
      <c r="D56" s="207"/>
      <c r="E56" s="207"/>
      <c r="F56" s="207"/>
      <c r="G56" s="380">
        <v>10761</v>
      </c>
    </row>
    <row r="57" spans="1:11" ht="18.75" customHeight="1">
      <c r="A57" s="379" t="s">
        <v>212</v>
      </c>
      <c r="B57" s="207"/>
      <c r="C57" s="207"/>
      <c r="D57" s="207"/>
      <c r="E57" s="207"/>
      <c r="F57" s="207"/>
      <c r="G57" s="380">
        <v>27100</v>
      </c>
    </row>
    <row r="58" spans="1:11" ht="18.75" customHeight="1">
      <c r="A58" s="379" t="s">
        <v>223</v>
      </c>
      <c r="B58" s="207"/>
      <c r="C58" s="207"/>
      <c r="D58" s="207"/>
      <c r="E58" s="207"/>
      <c r="F58" s="207"/>
      <c r="G58" s="380">
        <v>6840</v>
      </c>
    </row>
    <row r="59" spans="1:11" ht="18.75" customHeight="1">
      <c r="A59" s="379" t="s">
        <v>224</v>
      </c>
      <c r="B59" s="207"/>
      <c r="C59" s="207"/>
      <c r="D59" s="207"/>
      <c r="E59" s="207"/>
      <c r="F59" s="207"/>
      <c r="G59" s="380">
        <v>2000</v>
      </c>
      <c r="I59" s="865">
        <v>0.08</v>
      </c>
      <c r="J59" s="865">
        <v>0.09</v>
      </c>
    </row>
    <row r="60" spans="1:11" ht="18.75" customHeight="1" thickBot="1">
      <c r="A60" s="379" t="s">
        <v>1181</v>
      </c>
      <c r="B60" s="207"/>
      <c r="C60" s="207"/>
      <c r="D60" s="207"/>
      <c r="E60" s="207"/>
      <c r="F60" s="207"/>
      <c r="G60" s="380">
        <f>(I46-I30-I34-I42-I43)*0.09</f>
        <v>142208.48699999996</v>
      </c>
      <c r="H60" s="384"/>
      <c r="I60" s="866">
        <f>(I46-I30-I34-I42-I43)*0.08</f>
        <v>126407.54399999997</v>
      </c>
      <c r="J60" s="866">
        <f>(I46-I30-I34-I42-I43)*0.09</f>
        <v>142208.48699999996</v>
      </c>
      <c r="K60" s="863"/>
    </row>
    <row r="61" spans="1:11" ht="18.75" customHeight="1" thickTop="1" thickBot="1">
      <c r="A61" s="381" t="s">
        <v>225</v>
      </c>
      <c r="B61" s="226"/>
      <c r="C61" s="226"/>
      <c r="D61" s="226"/>
      <c r="E61" s="226"/>
      <c r="F61" s="226"/>
      <c r="G61" s="382">
        <f>SUM(G49:G60)</f>
        <v>601683.54855999991</v>
      </c>
      <c r="I61" s="867">
        <f>G61-G60+I60</f>
        <v>585882.60555999994</v>
      </c>
      <c r="J61" s="867">
        <f>G61-G60+J60</f>
        <v>601683.54855999991</v>
      </c>
    </row>
    <row r="62" spans="1:11" ht="18.75" customHeight="1" thickTop="1" thickBot="1">
      <c r="A62" s="383" t="s">
        <v>226</v>
      </c>
      <c r="B62" s="228"/>
      <c r="C62" s="228"/>
      <c r="D62" s="228"/>
      <c r="E62" s="228"/>
      <c r="F62" s="228"/>
      <c r="G62" s="229">
        <f>I46+G61</f>
        <v>2246472.5885599996</v>
      </c>
      <c r="I62" s="868">
        <f>I46+I61</f>
        <v>2230671.6455599996</v>
      </c>
      <c r="J62" s="869">
        <f>I46+J61</f>
        <v>2246472.5885599996</v>
      </c>
    </row>
    <row r="64" spans="1:11">
      <c r="A64" s="64" t="s">
        <v>1191</v>
      </c>
      <c r="E64" s="870">
        <v>10761</v>
      </c>
    </row>
  </sheetData>
  <sortState ref="A13:L14">
    <sortCondition ref="J13:J14"/>
  </sortState>
  <phoneticPr fontId="20" type="noConversion"/>
  <printOptions horizontalCentered="1"/>
  <pageMargins left="0.75" right="0.75" top="0.5" bottom="0.25" header="0.25" footer="0"/>
  <pageSetup orientation="landscape" r:id="rId1"/>
  <headerFooter alignWithMargins="0">
    <oddHeader xml:space="preserve">&amp;C&amp;"Arial,Bold"&amp;14PAYROLL&amp;"Arial,Regular"&amp;10
</oddHeader>
    <oddFooter>&amp;L&amp;Z&amp;F, &amp;A&amp;C&amp;P / &amp;N&amp;R &amp;D, &amp;T</oddFooter>
  </headerFooter>
  <rowBreaks count="1" manualBreakCount="1">
    <brk id="3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4.42578125" customWidth="1"/>
    <col min="2" max="2" width="10.85546875" customWidth="1"/>
    <col min="3" max="4" width="9.28515625" customWidth="1"/>
    <col min="5" max="6" width="8.5703125" customWidth="1"/>
    <col min="7" max="7" width="9.42578125" customWidth="1"/>
    <col min="8" max="8" width="9" customWidth="1"/>
    <col min="9" max="9" width="10.5703125" customWidth="1"/>
    <col min="10" max="10" width="11.28515625" bestFit="1" customWidth="1"/>
    <col min="13" max="13" width="11.28515625" bestFit="1" customWidth="1"/>
  </cols>
  <sheetData>
    <row r="1" spans="1:10" s="39" customFormat="1" ht="21" customHeight="1">
      <c r="A1" s="392"/>
      <c r="B1" s="393" t="s">
        <v>683</v>
      </c>
      <c r="C1" s="394" t="s">
        <v>677</v>
      </c>
      <c r="D1" s="400" t="s">
        <v>684</v>
      </c>
      <c r="E1" s="394" t="s">
        <v>685</v>
      </c>
      <c r="F1" s="394" t="s">
        <v>686</v>
      </c>
      <c r="G1" s="394" t="s">
        <v>682</v>
      </c>
      <c r="H1" s="394" t="s">
        <v>253</v>
      </c>
      <c r="I1" s="394" t="s">
        <v>439</v>
      </c>
      <c r="J1" s="392"/>
    </row>
    <row r="2" spans="1:10" s="39" customFormat="1" ht="21" customHeight="1">
      <c r="A2" s="395" t="s">
        <v>688</v>
      </c>
      <c r="B2" s="398">
        <v>54548.2</v>
      </c>
      <c r="C2" s="398">
        <f>B2*0.0765</f>
        <v>4172.9372999999996</v>
      </c>
      <c r="D2" s="398">
        <v>299</v>
      </c>
      <c r="E2" s="398">
        <f>B2/100*4.25*0.8*0.7</f>
        <v>1298.2471599999999</v>
      </c>
      <c r="F2" s="398">
        <v>1440.4</v>
      </c>
      <c r="G2" s="398">
        <v>7615.82</v>
      </c>
      <c r="H2" s="398">
        <f>B2*0.08</f>
        <v>4363.8559999999998</v>
      </c>
      <c r="I2" s="396">
        <f>SUM(B2:H2)</f>
        <v>73738.460460000002</v>
      </c>
      <c r="J2" s="258" t="s">
        <v>238</v>
      </c>
    </row>
    <row r="3" spans="1:10" ht="18" customHeight="1">
      <c r="A3" s="401" t="s">
        <v>688</v>
      </c>
      <c r="B3" s="402">
        <v>54545.2</v>
      </c>
      <c r="C3" s="402">
        <f>B3*0.0765</f>
        <v>4172.7078000000001</v>
      </c>
      <c r="D3" s="402">
        <v>299</v>
      </c>
      <c r="E3" s="402">
        <f t="shared" ref="E3:E24" si="0">B3/100*4.25*0.8*0.7</f>
        <v>1298.1757599999999</v>
      </c>
      <c r="F3" s="402">
        <v>1440.4</v>
      </c>
      <c r="G3" s="402">
        <v>7615.82</v>
      </c>
      <c r="H3" s="402">
        <f t="shared" ref="H3:H30" si="1">B3*0.08</f>
        <v>4363.616</v>
      </c>
      <c r="I3" s="403">
        <f t="shared" ref="I3:I8" si="2">SUM(B3:H3)</f>
        <v>73734.919559999995</v>
      </c>
      <c r="J3" s="258" t="s">
        <v>237</v>
      </c>
    </row>
    <row r="4" spans="1:10" ht="18" customHeight="1">
      <c r="A4" s="404" t="s">
        <v>688</v>
      </c>
      <c r="B4" s="405">
        <v>53349.2</v>
      </c>
      <c r="C4" s="405">
        <f>B4*0.0765</f>
        <v>4081.2137999999995</v>
      </c>
      <c r="D4" s="405">
        <v>299</v>
      </c>
      <c r="E4" s="405">
        <f>B4/100*4.25*0.8*0.7</f>
        <v>1269.7109599999999</v>
      </c>
      <c r="F4" s="405">
        <v>1440.4</v>
      </c>
      <c r="G4" s="405">
        <v>7615.82</v>
      </c>
      <c r="H4" s="405">
        <f>B4*0.08</f>
        <v>4267.9359999999997</v>
      </c>
      <c r="I4" s="406">
        <f>SUM(B4:H4)</f>
        <v>72323.280759999994</v>
      </c>
      <c r="J4" s="258" t="s">
        <v>236</v>
      </c>
    </row>
    <row r="5" spans="1:10" ht="18" customHeight="1">
      <c r="A5" s="407" t="s">
        <v>689</v>
      </c>
      <c r="B5" s="408">
        <v>48443</v>
      </c>
      <c r="C5" s="408">
        <f>B5*0.0765</f>
        <v>3705.8894999999998</v>
      </c>
      <c r="D5" s="408">
        <v>299</v>
      </c>
      <c r="E5" s="408">
        <f t="shared" si="0"/>
        <v>1152.9433999999999</v>
      </c>
      <c r="F5" s="408">
        <v>1440.4</v>
      </c>
      <c r="G5" s="408">
        <v>4060.48</v>
      </c>
      <c r="H5" s="408">
        <f t="shared" si="1"/>
        <v>3875.44</v>
      </c>
      <c r="I5" s="409">
        <f t="shared" si="2"/>
        <v>62977.152900000001</v>
      </c>
      <c r="J5" s="258" t="s">
        <v>239</v>
      </c>
    </row>
    <row r="6" spans="1:10" ht="18" customHeight="1">
      <c r="A6" s="401" t="s">
        <v>689</v>
      </c>
      <c r="B6" s="402">
        <v>46827</v>
      </c>
      <c r="C6" s="402">
        <f>B6*0.0765</f>
        <v>3582.2655</v>
      </c>
      <c r="D6" s="402">
        <v>299</v>
      </c>
      <c r="E6" s="402">
        <f>B6/100*4.25*0.8*0.7</f>
        <v>1114.4826</v>
      </c>
      <c r="F6" s="402">
        <v>1440.4</v>
      </c>
      <c r="G6" s="402">
        <v>7615.82</v>
      </c>
      <c r="H6" s="402">
        <f>B6*0.08</f>
        <v>3746.16</v>
      </c>
      <c r="I6" s="403">
        <f>SUM(B6:H6)</f>
        <v>64625.128100000002</v>
      </c>
      <c r="J6" s="258" t="s">
        <v>241</v>
      </c>
    </row>
    <row r="7" spans="1:10" ht="18" customHeight="1">
      <c r="A7" s="404" t="s">
        <v>689</v>
      </c>
      <c r="B7" s="405">
        <v>46046</v>
      </c>
      <c r="C7" s="405">
        <f t="shared" ref="C7:C33" si="3">B7*0.0765</f>
        <v>3522.5189999999998</v>
      </c>
      <c r="D7" s="405">
        <v>299</v>
      </c>
      <c r="E7" s="405">
        <f t="shared" si="0"/>
        <v>1095.8948</v>
      </c>
      <c r="F7" s="405">
        <v>1440.4</v>
      </c>
      <c r="G7" s="405">
        <v>4060.48</v>
      </c>
      <c r="H7" s="405">
        <f t="shared" si="1"/>
        <v>3683.6800000000003</v>
      </c>
      <c r="I7" s="406">
        <f t="shared" si="2"/>
        <v>60147.973800000007</v>
      </c>
      <c r="J7" s="258" t="s">
        <v>240</v>
      </c>
    </row>
    <row r="8" spans="1:10" s="13" customFormat="1" ht="18" customHeight="1">
      <c r="A8" s="410" t="s">
        <v>678</v>
      </c>
      <c r="B8" s="411">
        <v>50423</v>
      </c>
      <c r="C8" s="411">
        <f t="shared" si="3"/>
        <v>3857.3595</v>
      </c>
      <c r="D8" s="411">
        <v>299</v>
      </c>
      <c r="E8" s="411">
        <f>B8/100*0.5*0.8*0.7</f>
        <v>141.18439999999998</v>
      </c>
      <c r="F8" s="408">
        <v>1440.4</v>
      </c>
      <c r="G8" s="412">
        <v>7615.82</v>
      </c>
      <c r="H8" s="408">
        <f t="shared" si="1"/>
        <v>4033.84</v>
      </c>
      <c r="I8" s="413">
        <f t="shared" si="2"/>
        <v>67810.603900000002</v>
      </c>
      <c r="J8" s="67" t="s">
        <v>235</v>
      </c>
    </row>
    <row r="9" spans="1:10" ht="18" customHeight="1">
      <c r="A9" s="414" t="s">
        <v>690</v>
      </c>
      <c r="B9" s="415">
        <v>44074.6</v>
      </c>
      <c r="C9" s="415">
        <f t="shared" si="3"/>
        <v>3371.7068999999997</v>
      </c>
      <c r="D9" s="415">
        <v>299</v>
      </c>
      <c r="E9" s="415">
        <f t="shared" si="0"/>
        <v>1048.9754799999998</v>
      </c>
      <c r="F9" s="408">
        <v>1440.4</v>
      </c>
      <c r="G9" s="408">
        <v>4060.48</v>
      </c>
      <c r="H9" s="408">
        <f t="shared" si="1"/>
        <v>3525.9679999999998</v>
      </c>
      <c r="I9" s="416">
        <f t="shared" ref="I9:I25" si="4">SUM(B9:H9)</f>
        <v>57821.130380000002</v>
      </c>
      <c r="J9" s="347" t="s">
        <v>242</v>
      </c>
    </row>
    <row r="10" spans="1:10" ht="18" customHeight="1">
      <c r="A10" s="401" t="s">
        <v>690</v>
      </c>
      <c r="B10" s="402">
        <v>43956.6</v>
      </c>
      <c r="C10" s="402">
        <f t="shared" ref="C10:C18" si="5">B10*0.0765</f>
        <v>3362.6798999999996</v>
      </c>
      <c r="D10" s="402">
        <v>299</v>
      </c>
      <c r="E10" s="402">
        <f t="shared" ref="E10:E16" si="6">B10/100*4.25*0.8*0.7</f>
        <v>1046.1670799999999</v>
      </c>
      <c r="F10" s="402">
        <v>1440.4</v>
      </c>
      <c r="G10" s="402">
        <v>4060.48</v>
      </c>
      <c r="H10" s="402">
        <f>B10*0.08</f>
        <v>3516.5279999999998</v>
      </c>
      <c r="I10" s="403">
        <f t="shared" si="4"/>
        <v>57681.854980000004</v>
      </c>
      <c r="J10" s="347" t="s">
        <v>244</v>
      </c>
    </row>
    <row r="11" spans="1:10" ht="18" customHeight="1">
      <c r="A11" s="401" t="s">
        <v>690</v>
      </c>
      <c r="B11" s="402">
        <v>43777.599999999999</v>
      </c>
      <c r="C11" s="402">
        <f t="shared" si="5"/>
        <v>3348.9863999999998</v>
      </c>
      <c r="D11" s="402">
        <v>299</v>
      </c>
      <c r="E11" s="402">
        <f t="shared" si="6"/>
        <v>1041.90688</v>
      </c>
      <c r="F11" s="402">
        <v>1440.4</v>
      </c>
      <c r="G11" s="402">
        <v>7615.82</v>
      </c>
      <c r="H11" s="402">
        <f>B11*0.08</f>
        <v>3502.2080000000001</v>
      </c>
      <c r="I11" s="403">
        <f t="shared" si="4"/>
        <v>61025.921280000002</v>
      </c>
      <c r="J11" s="347" t="s">
        <v>245</v>
      </c>
    </row>
    <row r="12" spans="1:10" ht="18" customHeight="1">
      <c r="A12" s="401" t="s">
        <v>690</v>
      </c>
      <c r="B12" s="402">
        <v>42876.6</v>
      </c>
      <c r="C12" s="402">
        <f t="shared" si="5"/>
        <v>3280.0598999999997</v>
      </c>
      <c r="D12" s="402">
        <v>299</v>
      </c>
      <c r="E12" s="402">
        <f t="shared" si="6"/>
        <v>1020.4630799999999</v>
      </c>
      <c r="F12" s="402">
        <v>1440.4</v>
      </c>
      <c r="G12" s="402">
        <v>4060.48</v>
      </c>
      <c r="H12" s="402">
        <f>B12*0.08</f>
        <v>3430.1280000000002</v>
      </c>
      <c r="I12" s="403">
        <f t="shared" si="4"/>
        <v>56407.130980000002</v>
      </c>
      <c r="J12" s="347" t="s">
        <v>243</v>
      </c>
    </row>
    <row r="13" spans="1:10" ht="18" customHeight="1">
      <c r="A13" s="401" t="s">
        <v>690</v>
      </c>
      <c r="B13" s="402">
        <v>42489.1</v>
      </c>
      <c r="C13" s="402">
        <f t="shared" si="5"/>
        <v>3250.41615</v>
      </c>
      <c r="D13" s="402">
        <v>299</v>
      </c>
      <c r="E13" s="402">
        <f t="shared" si="6"/>
        <v>1011.2405799999998</v>
      </c>
      <c r="F13" s="402">
        <v>1440.4</v>
      </c>
      <c r="G13" s="402">
        <v>4060.48</v>
      </c>
      <c r="H13" s="402">
        <f>B13*0.08</f>
        <v>3399.1280000000002</v>
      </c>
      <c r="I13" s="403">
        <f t="shared" si="4"/>
        <v>55949.764729999995</v>
      </c>
      <c r="J13" s="258" t="s">
        <v>247</v>
      </c>
    </row>
    <row r="14" spans="1:10" ht="18" customHeight="1">
      <c r="A14" s="404" t="s">
        <v>690</v>
      </c>
      <c r="B14" s="405">
        <v>42129.1</v>
      </c>
      <c r="C14" s="405">
        <f t="shared" si="5"/>
        <v>3222.8761500000001</v>
      </c>
      <c r="D14" s="405">
        <v>299</v>
      </c>
      <c r="E14" s="405">
        <f t="shared" si="6"/>
        <v>1002.6725799999999</v>
      </c>
      <c r="F14" s="402">
        <v>1440.4</v>
      </c>
      <c r="G14" s="405">
        <v>4060.48</v>
      </c>
      <c r="H14" s="402">
        <f>B14*0.08</f>
        <v>3370.328</v>
      </c>
      <c r="I14" s="406">
        <f t="shared" si="4"/>
        <v>55524.856730000007</v>
      </c>
      <c r="J14" s="258" t="s">
        <v>246</v>
      </c>
    </row>
    <row r="15" spans="1:10" ht="18" customHeight="1">
      <c r="A15" s="414" t="s">
        <v>691</v>
      </c>
      <c r="B15" s="415">
        <v>40073.199999999997</v>
      </c>
      <c r="C15" s="415">
        <f t="shared" si="5"/>
        <v>3065.5997999999995</v>
      </c>
      <c r="D15" s="415">
        <v>299</v>
      </c>
      <c r="E15" s="415">
        <f t="shared" si="6"/>
        <v>953.74216000000001</v>
      </c>
      <c r="F15" s="408">
        <v>1440.4</v>
      </c>
      <c r="G15" s="415">
        <v>4060.48</v>
      </c>
      <c r="H15" s="408">
        <f t="shared" si="1"/>
        <v>3205.8559999999998</v>
      </c>
      <c r="I15" s="416">
        <f t="shared" si="4"/>
        <v>53098.277959999999</v>
      </c>
      <c r="J15" s="258" t="s">
        <v>248</v>
      </c>
    </row>
    <row r="16" spans="1:10" ht="18" customHeight="1">
      <c r="A16" s="401" t="s">
        <v>691</v>
      </c>
      <c r="B16" s="402">
        <v>37797.199999999997</v>
      </c>
      <c r="C16" s="402">
        <f t="shared" si="5"/>
        <v>2891.4857999999999</v>
      </c>
      <c r="D16" s="402">
        <v>299</v>
      </c>
      <c r="E16" s="402">
        <f t="shared" si="6"/>
        <v>899.57335999999998</v>
      </c>
      <c r="F16" s="402">
        <v>1440.4</v>
      </c>
      <c r="G16" s="402">
        <v>4060.48</v>
      </c>
      <c r="H16" s="402">
        <f t="shared" si="1"/>
        <v>3023.7759999999998</v>
      </c>
      <c r="I16" s="403">
        <f t="shared" si="4"/>
        <v>50411.915160000004</v>
      </c>
      <c r="J16" s="258" t="s">
        <v>249</v>
      </c>
    </row>
    <row r="17" spans="1:10" ht="18" customHeight="1">
      <c r="A17" s="401" t="s">
        <v>691</v>
      </c>
      <c r="B17" s="402">
        <v>37917.199999999997</v>
      </c>
      <c r="C17" s="402">
        <f t="shared" si="5"/>
        <v>2900.6657999999998</v>
      </c>
      <c r="D17" s="402">
        <v>299</v>
      </c>
      <c r="E17" s="402">
        <f t="shared" si="0"/>
        <v>902.42935999999997</v>
      </c>
      <c r="F17" s="402">
        <v>1440.4</v>
      </c>
      <c r="G17" s="402">
        <v>5256.84</v>
      </c>
      <c r="H17" s="402">
        <f t="shared" si="1"/>
        <v>3033.3759999999997</v>
      </c>
      <c r="I17" s="403">
        <f t="shared" si="4"/>
        <v>51749.911159999996</v>
      </c>
      <c r="J17" s="258" t="s">
        <v>250</v>
      </c>
    </row>
    <row r="18" spans="1:10" ht="18" customHeight="1">
      <c r="A18" s="401" t="s">
        <v>691</v>
      </c>
      <c r="B18" s="402">
        <v>36628.699999999997</v>
      </c>
      <c r="C18" s="402">
        <f t="shared" si="5"/>
        <v>2802.0955499999995</v>
      </c>
      <c r="D18" s="402">
        <v>299</v>
      </c>
      <c r="E18" s="402">
        <f t="shared" si="0"/>
        <v>871.76306</v>
      </c>
      <c r="F18" s="402">
        <v>1440.4</v>
      </c>
      <c r="G18" s="402">
        <v>4060.48</v>
      </c>
      <c r="H18" s="402">
        <f t="shared" si="1"/>
        <v>2930.2959999999998</v>
      </c>
      <c r="I18" s="403">
        <f t="shared" si="4"/>
        <v>49032.73461</v>
      </c>
      <c r="J18" s="258" t="s">
        <v>251</v>
      </c>
    </row>
    <row r="19" spans="1:10" ht="18" customHeight="1">
      <c r="A19" s="401" t="s">
        <v>198</v>
      </c>
      <c r="B19" s="402">
        <v>146874.79999999999</v>
      </c>
      <c r="C19" s="402">
        <f t="shared" si="3"/>
        <v>11235.922199999999</v>
      </c>
      <c r="D19" s="402">
        <v>1196</v>
      </c>
      <c r="E19" s="402">
        <f t="shared" si="0"/>
        <v>3495.6202399999997</v>
      </c>
      <c r="F19" s="402">
        <v>5761.6</v>
      </c>
      <c r="G19" s="402">
        <v>23352.6</v>
      </c>
      <c r="H19" s="402">
        <f t="shared" si="1"/>
        <v>11749.983999999999</v>
      </c>
      <c r="I19" s="403">
        <f t="shared" si="4"/>
        <v>203666.52643999999</v>
      </c>
      <c r="J19" s="258" t="s">
        <v>234</v>
      </c>
    </row>
    <row r="20" spans="1:10" ht="18" customHeight="1">
      <c r="A20" s="401" t="s">
        <v>199</v>
      </c>
      <c r="B20" s="402">
        <v>143882.79999999999</v>
      </c>
      <c r="C20" s="402">
        <f t="shared" si="3"/>
        <v>11007.034199999998</v>
      </c>
      <c r="D20" s="402">
        <v>1196</v>
      </c>
      <c r="E20" s="402">
        <f t="shared" si="0"/>
        <v>3424.4106400000005</v>
      </c>
      <c r="F20" s="402">
        <v>5761.6</v>
      </c>
      <c r="G20" s="402">
        <v>19797.259999999998</v>
      </c>
      <c r="H20" s="402">
        <f t="shared" si="1"/>
        <v>11510.624</v>
      </c>
      <c r="I20" s="403">
        <f t="shared" si="4"/>
        <v>196579.72884</v>
      </c>
      <c r="J20" s="258" t="s">
        <v>233</v>
      </c>
    </row>
    <row r="21" spans="1:10" ht="18" customHeight="1">
      <c r="A21" s="404" t="s">
        <v>200</v>
      </c>
      <c r="B21" s="405">
        <v>107912.1</v>
      </c>
      <c r="C21" s="405">
        <f t="shared" si="3"/>
        <v>8255.2756499999996</v>
      </c>
      <c r="D21" s="405">
        <v>897</v>
      </c>
      <c r="E21" s="405">
        <f t="shared" si="0"/>
        <v>2568.30798</v>
      </c>
      <c r="F21" s="405">
        <v>4321.2</v>
      </c>
      <c r="G21" s="405">
        <v>12181.44</v>
      </c>
      <c r="H21" s="405">
        <f>(B21-29997.75)*0.08</f>
        <v>6233.148000000001</v>
      </c>
      <c r="I21" s="406">
        <f t="shared" si="4"/>
        <v>142368.47162999999</v>
      </c>
      <c r="J21" s="258" t="s">
        <v>232</v>
      </c>
    </row>
    <row r="22" spans="1:10" ht="17.25" customHeight="1">
      <c r="A22" s="417" t="s">
        <v>252</v>
      </c>
      <c r="B22" s="408">
        <v>88000</v>
      </c>
      <c r="C22" s="408">
        <f t="shared" si="3"/>
        <v>6732</v>
      </c>
      <c r="D22" s="408"/>
      <c r="E22" s="408">
        <f t="shared" si="0"/>
        <v>2094.4</v>
      </c>
      <c r="F22" s="408"/>
      <c r="G22" s="408"/>
      <c r="H22" s="408">
        <f t="shared" si="1"/>
        <v>7040</v>
      </c>
      <c r="I22" s="409">
        <f t="shared" si="4"/>
        <v>103866.4</v>
      </c>
      <c r="J22" s="258"/>
    </row>
    <row r="23" spans="1:10" ht="18" customHeight="1">
      <c r="A23" s="78" t="s">
        <v>476</v>
      </c>
      <c r="B23" s="402">
        <v>10350</v>
      </c>
      <c r="C23" s="402">
        <f t="shared" si="3"/>
        <v>791.77499999999998</v>
      </c>
      <c r="D23" s="402"/>
      <c r="E23" s="402">
        <f t="shared" si="0"/>
        <v>246.33</v>
      </c>
      <c r="F23" s="402"/>
      <c r="G23" s="402"/>
      <c r="H23" s="402">
        <f t="shared" si="1"/>
        <v>828</v>
      </c>
      <c r="I23" s="403">
        <f t="shared" si="4"/>
        <v>12216.105</v>
      </c>
      <c r="J23" s="397"/>
    </row>
    <row r="24" spans="1:10" ht="18" customHeight="1">
      <c r="A24" s="78" t="s">
        <v>151</v>
      </c>
      <c r="B24" s="402">
        <v>10000</v>
      </c>
      <c r="C24" s="402">
        <f t="shared" si="3"/>
        <v>765</v>
      </c>
      <c r="D24" s="402">
        <v>1495</v>
      </c>
      <c r="E24" s="402">
        <f t="shared" si="0"/>
        <v>237.99999999999997</v>
      </c>
      <c r="F24" s="402">
        <v>2976.2</v>
      </c>
      <c r="G24" s="402"/>
      <c r="H24" s="402"/>
      <c r="I24" s="403">
        <f t="shared" si="4"/>
        <v>15474.2</v>
      </c>
      <c r="J24" s="258"/>
    </row>
    <row r="25" spans="1:10" ht="18" customHeight="1">
      <c r="A25" s="55" t="s">
        <v>201</v>
      </c>
      <c r="B25" s="405"/>
      <c r="C25" s="405"/>
      <c r="D25" s="405">
        <v>5382</v>
      </c>
      <c r="E25" s="405">
        <v>1482</v>
      </c>
      <c r="F25" s="405"/>
      <c r="G25" s="405"/>
      <c r="H25" s="405"/>
      <c r="I25" s="406">
        <f t="shared" si="4"/>
        <v>6864</v>
      </c>
      <c r="J25" s="258"/>
    </row>
    <row r="26" spans="1:10" ht="18" customHeight="1">
      <c r="A26" s="407" t="s">
        <v>692</v>
      </c>
      <c r="B26" s="408">
        <v>71618.399999999994</v>
      </c>
      <c r="C26" s="408">
        <f t="shared" si="3"/>
        <v>5478.8075999999992</v>
      </c>
      <c r="D26" s="408">
        <v>299</v>
      </c>
      <c r="E26" s="408">
        <f t="shared" ref="E26:E33" si="7">B26/100*0.5*0.8*0.7</f>
        <v>200.53151999999997</v>
      </c>
      <c r="F26" s="408">
        <v>1440.4</v>
      </c>
      <c r="G26" s="408">
        <v>7615.82</v>
      </c>
      <c r="H26" s="408">
        <f t="shared" si="1"/>
        <v>5729.4719999999998</v>
      </c>
      <c r="I26" s="409">
        <f t="shared" ref="I26:I33" si="8">SUM(B26:H26)</f>
        <v>92382.431119999979</v>
      </c>
      <c r="J26" s="258"/>
    </row>
    <row r="27" spans="1:10" ht="18" customHeight="1">
      <c r="A27" s="401" t="s">
        <v>692</v>
      </c>
      <c r="B27" s="402">
        <v>70887.600000000006</v>
      </c>
      <c r="C27" s="402">
        <f t="shared" si="3"/>
        <v>5422.9014000000006</v>
      </c>
      <c r="D27" s="402">
        <v>299</v>
      </c>
      <c r="E27" s="402">
        <f t="shared" si="7"/>
        <v>198.48528000000002</v>
      </c>
      <c r="F27" s="402">
        <v>1440.4</v>
      </c>
      <c r="G27" s="402">
        <v>7615.82</v>
      </c>
      <c r="H27" s="402">
        <f t="shared" si="1"/>
        <v>5671.0080000000007</v>
      </c>
      <c r="I27" s="403">
        <f t="shared" si="8"/>
        <v>91535.214680000005</v>
      </c>
      <c r="J27" s="258"/>
    </row>
    <row r="28" spans="1:10" ht="18" customHeight="1">
      <c r="A28" s="401" t="s">
        <v>844</v>
      </c>
      <c r="B28" s="402">
        <v>60510.239999999998</v>
      </c>
      <c r="C28" s="402">
        <f t="shared" si="3"/>
        <v>4629.0333599999994</v>
      </c>
      <c r="D28" s="402">
        <v>299</v>
      </c>
      <c r="E28" s="402">
        <f t="shared" si="7"/>
        <v>169.42867200000001</v>
      </c>
      <c r="F28" s="402">
        <v>1440.4</v>
      </c>
      <c r="G28" s="402">
        <v>7615.82</v>
      </c>
      <c r="H28" s="402">
        <f>(B28-25212.5)*0.08</f>
        <v>2823.8191999999999</v>
      </c>
      <c r="I28" s="403">
        <f t="shared" si="8"/>
        <v>77487.741232</v>
      </c>
      <c r="J28" s="258"/>
    </row>
    <row r="29" spans="1:10" ht="18" customHeight="1">
      <c r="A29" s="401" t="s">
        <v>693</v>
      </c>
      <c r="B29" s="402">
        <v>48963.6</v>
      </c>
      <c r="C29" s="402">
        <f t="shared" si="3"/>
        <v>3745.7154</v>
      </c>
      <c r="D29" s="402">
        <v>299</v>
      </c>
      <c r="E29" s="402">
        <f t="shared" si="7"/>
        <v>137.09807999999998</v>
      </c>
      <c r="F29" s="402">
        <v>595.24</v>
      </c>
      <c r="G29" s="402">
        <v>4060.48</v>
      </c>
      <c r="H29" s="402">
        <f t="shared" si="1"/>
        <v>3917.0879999999997</v>
      </c>
      <c r="I29" s="403">
        <f t="shared" si="8"/>
        <v>61718.221480000007</v>
      </c>
      <c r="J29" s="258"/>
    </row>
    <row r="30" spans="1:10" ht="18" customHeight="1">
      <c r="A30" s="404" t="s">
        <v>681</v>
      </c>
      <c r="B30" s="405">
        <v>34222.32</v>
      </c>
      <c r="C30" s="405">
        <f t="shared" si="3"/>
        <v>2618.0074799999998</v>
      </c>
      <c r="D30" s="405">
        <v>299</v>
      </c>
      <c r="E30" s="405">
        <f t="shared" si="7"/>
        <v>95.822496000000001</v>
      </c>
      <c r="F30" s="405">
        <v>595.24</v>
      </c>
      <c r="G30" s="405">
        <v>4060.48</v>
      </c>
      <c r="H30" s="405">
        <f t="shared" si="1"/>
        <v>2737.7856000000002</v>
      </c>
      <c r="I30" s="406">
        <f t="shared" si="8"/>
        <v>44628.655576000005</v>
      </c>
      <c r="J30" s="258"/>
    </row>
    <row r="31" spans="1:10" ht="18" customHeight="1">
      <c r="A31" s="407" t="s">
        <v>679</v>
      </c>
      <c r="B31" s="408">
        <v>14996.8</v>
      </c>
      <c r="C31" s="408">
        <f t="shared" si="3"/>
        <v>1147.2551999999998</v>
      </c>
      <c r="D31" s="408">
        <v>299</v>
      </c>
      <c r="E31" s="408">
        <f t="shared" si="7"/>
        <v>41.991039999999998</v>
      </c>
      <c r="F31" s="408">
        <v>595.24</v>
      </c>
      <c r="G31" s="408"/>
      <c r="H31" s="408"/>
      <c r="I31" s="409">
        <f t="shared" si="8"/>
        <v>17080.286240000001</v>
      </c>
      <c r="J31" s="258" t="s">
        <v>152</v>
      </c>
    </row>
    <row r="32" spans="1:10" ht="18" customHeight="1">
      <c r="A32" s="401" t="s">
        <v>845</v>
      </c>
      <c r="B32" s="402">
        <v>29120</v>
      </c>
      <c r="C32" s="402">
        <f t="shared" si="3"/>
        <v>2227.6799999999998</v>
      </c>
      <c r="D32" s="402">
        <v>299</v>
      </c>
      <c r="E32" s="402">
        <f t="shared" si="7"/>
        <v>81.536000000000001</v>
      </c>
      <c r="F32" s="402">
        <v>595.24</v>
      </c>
      <c r="G32" s="402"/>
      <c r="H32" s="402"/>
      <c r="I32" s="403">
        <f t="shared" si="8"/>
        <v>32323.456000000002</v>
      </c>
      <c r="J32" s="258"/>
    </row>
    <row r="33" spans="1:10" ht="18" customHeight="1">
      <c r="A33" s="404" t="s">
        <v>680</v>
      </c>
      <c r="B33" s="405">
        <v>22002.240000000002</v>
      </c>
      <c r="C33" s="405">
        <f t="shared" si="3"/>
        <v>1683.17136</v>
      </c>
      <c r="D33" s="405">
        <v>299</v>
      </c>
      <c r="E33" s="405">
        <f t="shared" si="7"/>
        <v>61.606271999999997</v>
      </c>
      <c r="F33" s="405">
        <v>595.24</v>
      </c>
      <c r="G33" s="405"/>
      <c r="H33" s="405"/>
      <c r="I33" s="406">
        <f t="shared" si="8"/>
        <v>24641.257632000004</v>
      </c>
      <c r="J33" s="397"/>
    </row>
    <row r="34" spans="1:10" ht="18" customHeight="1" thickBot="1">
      <c r="A34" s="418"/>
      <c r="B34" s="399">
        <f>SUM(B2:B33)</f>
        <v>1625242.4</v>
      </c>
      <c r="C34" s="399">
        <f t="shared" ref="C34:I34" si="9">SUM(C2:C33)</f>
        <v>124331.04359999996</v>
      </c>
      <c r="D34" s="399">
        <f t="shared" si="9"/>
        <v>17641</v>
      </c>
      <c r="E34" s="399">
        <f t="shared" si="9"/>
        <v>31705.140920000013</v>
      </c>
      <c r="F34" s="399">
        <f t="shared" si="9"/>
        <v>50604.799999999996</v>
      </c>
      <c r="G34" s="399">
        <f t="shared" si="9"/>
        <v>177856.28000000003</v>
      </c>
      <c r="H34" s="399">
        <f t="shared" si="9"/>
        <v>119513.04879999999</v>
      </c>
      <c r="I34" s="399">
        <f t="shared" si="9"/>
        <v>2146893.7133200001</v>
      </c>
      <c r="J34" s="258"/>
    </row>
    <row r="35" spans="1:10" ht="14.25" customHeight="1" thickTop="1">
      <c r="A35" s="1004"/>
      <c r="B35" s="1004"/>
      <c r="C35" s="1004"/>
      <c r="D35" s="1004"/>
      <c r="E35" s="1004"/>
      <c r="F35" s="1004"/>
      <c r="G35" s="1004"/>
      <c r="H35" s="1004"/>
      <c r="I35" s="1004"/>
    </row>
    <row r="36" spans="1:10" ht="18" customHeight="1">
      <c r="A36" s="56" t="s">
        <v>687</v>
      </c>
      <c r="B36" s="13"/>
      <c r="C36" s="13"/>
      <c r="D36" s="13"/>
      <c r="E36" s="13"/>
      <c r="F36" s="13"/>
      <c r="G36" s="13"/>
      <c r="H36" s="13"/>
    </row>
  </sheetData>
  <mergeCells count="1">
    <mergeCell ref="A35:I35"/>
  </mergeCells>
  <phoneticPr fontId="20" type="noConversion"/>
  <printOptions horizontalCentered="1"/>
  <pageMargins left="0.75" right="0.75" top="1" bottom="0.75" header="0.75" footer="0.5"/>
  <pageSetup orientation="portrait" horizontalDpi="4294967293" r:id="rId1"/>
  <headerFooter alignWithMargins="0">
    <oddHeader xml:space="preserve">&amp;CINFORMATION SHEET Total cost to ESD per employee (excluding uniform, gear, and unsched OT)
</oddHeader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G1"/>
    </sheetView>
  </sheetViews>
  <sheetFormatPr defaultRowHeight="12.75"/>
  <cols>
    <col min="1" max="1" width="19.140625" customWidth="1"/>
    <col min="2" max="7" width="16.7109375" customWidth="1"/>
    <col min="8" max="8" width="11.42578125" customWidth="1"/>
    <col min="9" max="9" width="10.28515625" bestFit="1" customWidth="1"/>
  </cols>
  <sheetData>
    <row r="1" spans="1:10" ht="20.100000000000001" customHeight="1">
      <c r="A1" s="1008" t="s">
        <v>945</v>
      </c>
      <c r="B1" s="1008"/>
      <c r="C1" s="1008"/>
      <c r="D1" s="1008"/>
      <c r="E1" s="1008"/>
      <c r="F1" s="1008"/>
      <c r="G1" s="1008"/>
    </row>
    <row r="2" spans="1:10" ht="20.100000000000001" customHeight="1"/>
    <row r="3" spans="1:10" ht="20.100000000000001" customHeight="1">
      <c r="B3" s="1005" t="s">
        <v>477</v>
      </c>
      <c r="C3" s="1006"/>
      <c r="D3" s="1007"/>
      <c r="E3" s="1005" t="s">
        <v>586</v>
      </c>
      <c r="F3" s="1006"/>
      <c r="G3" s="1007"/>
      <c r="H3" s="49"/>
    </row>
    <row r="4" spans="1:10" ht="20.100000000000001" customHeight="1">
      <c r="A4" s="421"/>
      <c r="B4" s="422" t="s">
        <v>121</v>
      </c>
      <c r="C4" s="422" t="s">
        <v>122</v>
      </c>
      <c r="D4" s="422" t="s">
        <v>944</v>
      </c>
      <c r="E4" s="422" t="s">
        <v>121</v>
      </c>
      <c r="F4" s="422" t="s">
        <v>122</v>
      </c>
      <c r="G4" s="422" t="s">
        <v>944</v>
      </c>
      <c r="H4" s="21"/>
      <c r="I4" s="51"/>
      <c r="J4" s="50"/>
    </row>
    <row r="5" spans="1:10" ht="20.100000000000001" customHeight="1">
      <c r="A5" s="435" t="s">
        <v>478</v>
      </c>
      <c r="B5" s="419">
        <v>10.78</v>
      </c>
      <c r="C5" s="419">
        <v>11.68</v>
      </c>
      <c r="D5" s="419"/>
      <c r="E5" s="419">
        <v>32232.2</v>
      </c>
      <c r="F5" s="420">
        <v>34923.800000000003</v>
      </c>
      <c r="G5" s="420"/>
      <c r="H5" s="44"/>
      <c r="I5" s="44"/>
      <c r="J5" s="44"/>
    </row>
    <row r="6" spans="1:10" ht="20.100000000000001" customHeight="1">
      <c r="A6" s="436"/>
      <c r="B6" s="57"/>
      <c r="C6" s="57"/>
      <c r="D6" s="57"/>
      <c r="E6" s="57"/>
      <c r="F6" s="58"/>
      <c r="G6" s="58"/>
      <c r="J6" s="44"/>
    </row>
    <row r="7" spans="1:10" ht="20.100000000000001" customHeight="1">
      <c r="A7" s="437"/>
      <c r="B7" s="428" t="s">
        <v>153</v>
      </c>
      <c r="C7" s="428" t="s">
        <v>123</v>
      </c>
      <c r="D7" s="428" t="s">
        <v>123</v>
      </c>
      <c r="E7" s="428" t="s">
        <v>153</v>
      </c>
      <c r="F7" s="428" t="s">
        <v>123</v>
      </c>
      <c r="G7" s="428" t="s">
        <v>123</v>
      </c>
      <c r="J7" s="44"/>
    </row>
    <row r="8" spans="1:10" ht="20.100000000000001" customHeight="1">
      <c r="A8" s="436" t="s">
        <v>478</v>
      </c>
      <c r="B8" s="423">
        <v>12.76</v>
      </c>
      <c r="C8" s="424">
        <v>13.64</v>
      </c>
      <c r="D8" s="424"/>
      <c r="E8" s="424">
        <v>38152.400000000001</v>
      </c>
      <c r="F8" s="425">
        <v>40775.230000000003</v>
      </c>
      <c r="G8" s="425"/>
      <c r="J8" s="44"/>
    </row>
    <row r="9" spans="1:10" ht="20.100000000000001" customHeight="1">
      <c r="A9" s="436"/>
      <c r="B9" s="426"/>
      <c r="C9" s="57"/>
      <c r="D9" s="57"/>
      <c r="E9" s="57"/>
      <c r="F9" s="58"/>
      <c r="G9" s="58"/>
      <c r="J9" s="44"/>
    </row>
    <row r="10" spans="1:10" ht="20.100000000000001" customHeight="1">
      <c r="A10" s="437"/>
      <c r="B10" s="427" t="s">
        <v>663</v>
      </c>
      <c r="C10" s="427" t="s">
        <v>124</v>
      </c>
      <c r="D10" s="427" t="s">
        <v>124</v>
      </c>
      <c r="E10" s="427" t="s">
        <v>663</v>
      </c>
      <c r="F10" s="427" t="s">
        <v>124</v>
      </c>
      <c r="G10" s="427" t="s">
        <v>124</v>
      </c>
      <c r="J10" s="44"/>
    </row>
    <row r="11" spans="1:10" ht="20.100000000000001" customHeight="1">
      <c r="A11" s="436" t="s">
        <v>478</v>
      </c>
      <c r="B11" s="429">
        <v>14.02</v>
      </c>
      <c r="C11" s="423">
        <v>14.7</v>
      </c>
      <c r="D11" s="423"/>
      <c r="E11" s="429">
        <v>41919.800000000003</v>
      </c>
      <c r="F11" s="430">
        <v>43947.32</v>
      </c>
      <c r="G11" s="430"/>
    </row>
    <row r="12" spans="1:10" ht="20.100000000000001" customHeight="1">
      <c r="A12" s="436"/>
      <c r="B12" s="431"/>
      <c r="C12" s="431"/>
      <c r="D12" s="431"/>
      <c r="E12" s="431"/>
      <c r="F12" s="432"/>
      <c r="G12" s="432"/>
    </row>
    <row r="13" spans="1:10" ht="20.100000000000001" customHeight="1">
      <c r="A13" s="437"/>
      <c r="B13" s="434" t="s">
        <v>154</v>
      </c>
      <c r="C13" s="434" t="s">
        <v>125</v>
      </c>
      <c r="D13" s="434" t="s">
        <v>125</v>
      </c>
      <c r="E13" s="434" t="s">
        <v>154</v>
      </c>
      <c r="F13" s="434" t="s">
        <v>125</v>
      </c>
      <c r="G13" s="434" t="s">
        <v>125</v>
      </c>
    </row>
    <row r="14" spans="1:10" ht="20.100000000000001" customHeight="1">
      <c r="A14" s="436" t="s">
        <v>478</v>
      </c>
      <c r="B14" s="429">
        <v>16</v>
      </c>
      <c r="C14" s="429">
        <v>16.48</v>
      </c>
      <c r="D14" s="429"/>
      <c r="E14" s="429">
        <v>47840</v>
      </c>
      <c r="F14" s="433">
        <v>49275.199999999997</v>
      </c>
      <c r="G14" s="433"/>
    </row>
    <row r="15" spans="1:10" ht="20.100000000000001" customHeight="1">
      <c r="A15" s="22"/>
      <c r="B15" s="134"/>
      <c r="C15" s="134"/>
      <c r="D15" s="135"/>
      <c r="E15" s="134"/>
      <c r="F15" s="674"/>
      <c r="G15" s="52"/>
      <c r="H15" s="44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D3"/>
    <mergeCell ref="E3:G3"/>
    <mergeCell ref="A1:G1"/>
  </mergeCells>
  <phoneticPr fontId="20" type="noConversion"/>
  <printOptions horizontalCentered="1"/>
  <pageMargins left="1" right="0.75" top="1.25" bottom="1" header="0.75" footer="0.5"/>
  <pageSetup orientation="portrait" r:id="rId1"/>
  <headerFooter alignWithMargins="0">
    <oddFooter>&amp;L&amp;Z&amp;F, 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2"/>
  <sheetViews>
    <sheetView workbookViewId="0">
      <selection sqref="A1:M1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21" customHeight="1">
      <c r="A1" s="1009" t="s">
        <v>155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438"/>
      <c r="O1" s="438"/>
      <c r="P1" s="438"/>
    </row>
    <row r="2" spans="1:56" ht="16.5" customHeight="1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</row>
    <row r="3" spans="1:56" ht="23.25" customHeight="1">
      <c r="A3" s="1010" t="s">
        <v>156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438"/>
      <c r="O3" s="438"/>
      <c r="P3" s="438"/>
    </row>
    <row r="4" spans="1:56" ht="9.75" customHeight="1">
      <c r="A4" s="440"/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</row>
    <row r="5" spans="1:56" ht="23.25" customHeight="1">
      <c r="A5" s="1013" t="s">
        <v>157</v>
      </c>
      <c r="B5" s="1014"/>
      <c r="C5" s="1014"/>
      <c r="D5" s="1011" t="s">
        <v>158</v>
      </c>
      <c r="E5" s="1012"/>
      <c r="F5" s="1011" t="s">
        <v>159</v>
      </c>
      <c r="G5" s="1012"/>
      <c r="H5" s="1011" t="s">
        <v>160</v>
      </c>
      <c r="I5" s="1012"/>
      <c r="J5" s="1011" t="s">
        <v>161</v>
      </c>
      <c r="K5" s="1012"/>
      <c r="L5" s="439"/>
      <c r="M5" s="439"/>
      <c r="N5" s="438"/>
      <c r="O5" s="438"/>
      <c r="P5" s="438"/>
    </row>
    <row r="6" spans="1:56" ht="9.75" customHeight="1">
      <c r="A6" s="440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</row>
    <row r="7" spans="1:56" ht="13.5" thickBot="1">
      <c r="A7" s="441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56" ht="19.5" customHeight="1">
      <c r="A8" s="443" t="s">
        <v>162</v>
      </c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5"/>
      <c r="M8" s="4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ht="19.5" customHeight="1">
      <c r="A9" s="447"/>
      <c r="B9" s="448"/>
      <c r="C9" s="449" t="s">
        <v>163</v>
      </c>
      <c r="D9" s="450">
        <v>0</v>
      </c>
      <c r="E9" s="450">
        <v>1</v>
      </c>
      <c r="F9" s="450">
        <v>2</v>
      </c>
      <c r="G9" s="450">
        <v>3</v>
      </c>
      <c r="H9" s="450">
        <v>4</v>
      </c>
      <c r="I9" s="450">
        <v>5</v>
      </c>
      <c r="J9" s="450">
        <v>6</v>
      </c>
      <c r="K9" s="450">
        <v>7</v>
      </c>
      <c r="L9" s="450">
        <v>8</v>
      </c>
      <c r="M9" s="451">
        <v>9</v>
      </c>
    </row>
    <row r="10" spans="1:56" ht="19.5" customHeight="1">
      <c r="A10" s="447"/>
      <c r="B10" s="452" t="s">
        <v>164</v>
      </c>
      <c r="C10" s="453"/>
      <c r="D10" s="454"/>
      <c r="E10" s="455"/>
      <c r="F10" s="455"/>
      <c r="G10" s="455"/>
      <c r="H10" s="455"/>
      <c r="I10" s="455"/>
      <c r="J10" s="455"/>
      <c r="K10" s="455"/>
      <c r="L10" s="455"/>
      <c r="M10" s="456"/>
    </row>
    <row r="11" spans="1:56" ht="19.5" customHeight="1">
      <c r="A11" s="447"/>
      <c r="B11" s="448"/>
      <c r="C11" s="457" t="s">
        <v>165</v>
      </c>
      <c r="D11" s="458">
        <v>0</v>
      </c>
      <c r="E11" s="458">
        <v>0.25</v>
      </c>
      <c r="F11" s="458">
        <v>0.2</v>
      </c>
      <c r="G11" s="458">
        <v>0.15</v>
      </c>
      <c r="H11" s="458">
        <v>0.1</v>
      </c>
      <c r="I11" s="458">
        <v>0.1</v>
      </c>
      <c r="J11" s="458">
        <v>0.1</v>
      </c>
      <c r="K11" s="458">
        <v>0.1</v>
      </c>
      <c r="L11" s="458">
        <v>0.1</v>
      </c>
      <c r="M11" s="459">
        <v>0.1</v>
      </c>
    </row>
    <row r="12" spans="1:56" ht="19.5" customHeight="1">
      <c r="A12" s="447"/>
      <c r="B12" s="448"/>
      <c r="C12" s="457" t="s">
        <v>166</v>
      </c>
      <c r="D12" s="458">
        <v>0</v>
      </c>
      <c r="E12" s="458">
        <v>0.25</v>
      </c>
      <c r="F12" s="458">
        <f t="shared" ref="F12:M12" si="0">+E12+F11</f>
        <v>0.45</v>
      </c>
      <c r="G12" s="458">
        <f t="shared" si="0"/>
        <v>0.6</v>
      </c>
      <c r="H12" s="458">
        <f t="shared" si="0"/>
        <v>0.7</v>
      </c>
      <c r="I12" s="458">
        <f t="shared" si="0"/>
        <v>0.79999999999999993</v>
      </c>
      <c r="J12" s="458">
        <f t="shared" si="0"/>
        <v>0.89999999999999991</v>
      </c>
      <c r="K12" s="458">
        <f t="shared" si="0"/>
        <v>0.99999999999999989</v>
      </c>
      <c r="L12" s="458">
        <f t="shared" si="0"/>
        <v>1.0999999999999999</v>
      </c>
      <c r="M12" s="459">
        <f t="shared" si="0"/>
        <v>1.2</v>
      </c>
    </row>
    <row r="13" spans="1:56" ht="19.5" customHeight="1">
      <c r="A13" s="447"/>
      <c r="B13" s="448"/>
      <c r="C13" s="457" t="s">
        <v>167</v>
      </c>
      <c r="D13" s="458">
        <v>0</v>
      </c>
      <c r="E13" s="458">
        <f t="shared" ref="E13:M13" si="1">+E12*229.666</f>
        <v>57.416499999999999</v>
      </c>
      <c r="F13" s="458">
        <f t="shared" si="1"/>
        <v>103.3497</v>
      </c>
      <c r="G13" s="458">
        <f t="shared" si="1"/>
        <v>137.7996</v>
      </c>
      <c r="H13" s="458">
        <f t="shared" si="1"/>
        <v>160.7662</v>
      </c>
      <c r="I13" s="458">
        <f t="shared" si="1"/>
        <v>183.73279999999997</v>
      </c>
      <c r="J13" s="458">
        <f t="shared" si="1"/>
        <v>206.69939999999997</v>
      </c>
      <c r="K13" s="458">
        <f t="shared" si="1"/>
        <v>229.66599999999997</v>
      </c>
      <c r="L13" s="458">
        <f t="shared" si="1"/>
        <v>252.63259999999997</v>
      </c>
      <c r="M13" s="459">
        <f t="shared" si="1"/>
        <v>275.5992</v>
      </c>
    </row>
    <row r="14" spans="1:56" ht="19.5" customHeight="1" thickBot="1">
      <c r="A14" s="460"/>
      <c r="B14" s="461"/>
      <c r="C14" s="462" t="s">
        <v>168</v>
      </c>
      <c r="D14" s="463">
        <v>0</v>
      </c>
      <c r="E14" s="463">
        <f t="shared" ref="E14:M14" si="2">+E13*12</f>
        <v>688.99800000000005</v>
      </c>
      <c r="F14" s="463">
        <f t="shared" si="2"/>
        <v>1240.1964</v>
      </c>
      <c r="G14" s="463">
        <f t="shared" si="2"/>
        <v>1653.5952</v>
      </c>
      <c r="H14" s="463">
        <f t="shared" si="2"/>
        <v>1929.1943999999999</v>
      </c>
      <c r="I14" s="463">
        <f t="shared" si="2"/>
        <v>2204.7935999999995</v>
      </c>
      <c r="J14" s="463">
        <f t="shared" si="2"/>
        <v>2480.3927999999996</v>
      </c>
      <c r="K14" s="463">
        <f t="shared" si="2"/>
        <v>2755.9919999999997</v>
      </c>
      <c r="L14" s="463">
        <f t="shared" si="2"/>
        <v>3031.5911999999998</v>
      </c>
      <c r="M14" s="464">
        <f t="shared" si="2"/>
        <v>3307.1904</v>
      </c>
    </row>
    <row r="16" spans="1:56" ht="13.5" thickBot="1"/>
    <row r="17" spans="1:13" ht="19.5" customHeight="1">
      <c r="A17" s="443" t="s">
        <v>162</v>
      </c>
      <c r="B17" s="444"/>
      <c r="C17" s="444"/>
      <c r="D17" s="445"/>
      <c r="E17" s="445"/>
      <c r="F17" s="445"/>
      <c r="G17" s="445"/>
      <c r="H17" s="445"/>
      <c r="I17" s="445"/>
      <c r="J17" s="445"/>
      <c r="K17" s="445"/>
      <c r="L17" s="445"/>
      <c r="M17" s="446"/>
    </row>
    <row r="18" spans="1:13" ht="19.5" customHeight="1">
      <c r="A18" s="447"/>
      <c r="B18" s="448"/>
      <c r="C18" s="449" t="s">
        <v>163</v>
      </c>
      <c r="D18" s="450">
        <v>10</v>
      </c>
      <c r="E18" s="465">
        <v>11</v>
      </c>
      <c r="F18" s="450">
        <v>12</v>
      </c>
      <c r="G18" s="450">
        <v>13</v>
      </c>
      <c r="H18" s="450">
        <v>14</v>
      </c>
      <c r="I18" s="450">
        <v>15</v>
      </c>
      <c r="J18" s="450">
        <v>16</v>
      </c>
      <c r="K18" s="450">
        <v>17</v>
      </c>
      <c r="L18" s="450">
        <v>18</v>
      </c>
      <c r="M18" s="451">
        <v>19</v>
      </c>
    </row>
    <row r="19" spans="1:13" ht="19.5" customHeight="1">
      <c r="A19" s="447"/>
      <c r="B19" s="452" t="s">
        <v>164</v>
      </c>
      <c r="C19" s="452"/>
      <c r="D19" s="455"/>
      <c r="E19" s="466"/>
      <c r="F19" s="455"/>
      <c r="G19" s="455"/>
      <c r="H19" s="455"/>
      <c r="I19" s="455"/>
      <c r="J19" s="455"/>
      <c r="K19" s="455"/>
      <c r="L19" s="455"/>
      <c r="M19" s="456"/>
    </row>
    <row r="20" spans="1:13" ht="19.5" customHeight="1">
      <c r="A20" s="447"/>
      <c r="B20" s="448"/>
      <c r="C20" s="457" t="s">
        <v>165</v>
      </c>
      <c r="D20" s="458">
        <v>0.1</v>
      </c>
      <c r="E20" s="458">
        <v>0.1</v>
      </c>
      <c r="F20" s="458">
        <v>0.1</v>
      </c>
      <c r="G20" s="458">
        <v>0.1</v>
      </c>
      <c r="H20" s="458">
        <v>0.1</v>
      </c>
      <c r="I20" s="458">
        <v>0.1</v>
      </c>
      <c r="J20" s="458">
        <v>0.1</v>
      </c>
      <c r="K20" s="458">
        <v>0.1</v>
      </c>
      <c r="L20" s="458">
        <v>0.1</v>
      </c>
      <c r="M20" s="459">
        <v>0.1</v>
      </c>
    </row>
    <row r="21" spans="1:13" ht="19.5" customHeight="1">
      <c r="A21" s="447"/>
      <c r="B21" s="448"/>
      <c r="C21" s="457" t="s">
        <v>166</v>
      </c>
      <c r="D21" s="458">
        <f>+M12+D20</f>
        <v>1.3</v>
      </c>
      <c r="E21" s="467">
        <f t="shared" ref="E21:M21" si="3">+D21+E20</f>
        <v>1.4000000000000001</v>
      </c>
      <c r="F21" s="458">
        <f t="shared" si="3"/>
        <v>1.5000000000000002</v>
      </c>
      <c r="G21" s="458">
        <f t="shared" si="3"/>
        <v>1.6000000000000003</v>
      </c>
      <c r="H21" s="458">
        <f t="shared" si="3"/>
        <v>1.7000000000000004</v>
      </c>
      <c r="I21" s="458">
        <f t="shared" si="3"/>
        <v>1.8000000000000005</v>
      </c>
      <c r="J21" s="458">
        <f t="shared" si="3"/>
        <v>1.9000000000000006</v>
      </c>
      <c r="K21" s="458">
        <f t="shared" si="3"/>
        <v>2.0000000000000004</v>
      </c>
      <c r="L21" s="458">
        <f t="shared" si="3"/>
        <v>2.1000000000000005</v>
      </c>
      <c r="M21" s="459">
        <f t="shared" si="3"/>
        <v>2.2000000000000006</v>
      </c>
    </row>
    <row r="22" spans="1:13" ht="19.5" customHeight="1">
      <c r="A22" s="447"/>
      <c r="B22" s="448"/>
      <c r="C22" s="457" t="s">
        <v>167</v>
      </c>
      <c r="D22" s="458">
        <f t="shared" ref="D22:M22" si="4">+D21*229.666</f>
        <v>298.56580000000002</v>
      </c>
      <c r="E22" s="467">
        <f t="shared" si="4"/>
        <v>321.53240000000005</v>
      </c>
      <c r="F22" s="458">
        <f t="shared" si="4"/>
        <v>344.49900000000002</v>
      </c>
      <c r="G22" s="458">
        <f t="shared" si="4"/>
        <v>367.46560000000005</v>
      </c>
      <c r="H22" s="458">
        <f t="shared" si="4"/>
        <v>390.43220000000008</v>
      </c>
      <c r="I22" s="458">
        <f t="shared" si="4"/>
        <v>413.39880000000011</v>
      </c>
      <c r="J22" s="458">
        <f t="shared" si="4"/>
        <v>436.36540000000014</v>
      </c>
      <c r="K22" s="458">
        <f t="shared" si="4"/>
        <v>459.33200000000011</v>
      </c>
      <c r="L22" s="458">
        <f t="shared" si="4"/>
        <v>482.29860000000014</v>
      </c>
      <c r="M22" s="459">
        <f t="shared" si="4"/>
        <v>505.26520000000016</v>
      </c>
    </row>
    <row r="23" spans="1:13" ht="19.5" customHeight="1" thickBot="1">
      <c r="A23" s="460"/>
      <c r="B23" s="461"/>
      <c r="C23" s="462" t="s">
        <v>168</v>
      </c>
      <c r="D23" s="463">
        <f t="shared" ref="D23:M23" si="5">+D22*12</f>
        <v>3582.7896000000001</v>
      </c>
      <c r="E23" s="468">
        <f t="shared" si="5"/>
        <v>3858.3888000000006</v>
      </c>
      <c r="F23" s="463">
        <f t="shared" si="5"/>
        <v>4133.9880000000003</v>
      </c>
      <c r="G23" s="463">
        <f t="shared" si="5"/>
        <v>4409.5872000000008</v>
      </c>
      <c r="H23" s="463">
        <f t="shared" si="5"/>
        <v>4685.1864000000005</v>
      </c>
      <c r="I23" s="463">
        <f t="shared" si="5"/>
        <v>4960.7856000000011</v>
      </c>
      <c r="J23" s="463">
        <f t="shared" si="5"/>
        <v>5236.3848000000016</v>
      </c>
      <c r="K23" s="463">
        <f t="shared" si="5"/>
        <v>5511.9840000000013</v>
      </c>
      <c r="L23" s="463">
        <f t="shared" si="5"/>
        <v>5787.5832000000019</v>
      </c>
      <c r="M23" s="464">
        <f t="shared" si="5"/>
        <v>6063.1824000000015</v>
      </c>
    </row>
    <row r="25" spans="1:13" ht="13.5" thickBot="1"/>
    <row r="26" spans="1:13" ht="19.5" customHeight="1">
      <c r="A26" s="443" t="s">
        <v>162</v>
      </c>
      <c r="B26" s="444"/>
      <c r="C26" s="444"/>
      <c r="D26" s="445"/>
      <c r="E26" s="445"/>
      <c r="F26" s="445"/>
      <c r="G26" s="445"/>
      <c r="H26" s="445"/>
      <c r="I26" s="445"/>
      <c r="J26" s="445"/>
      <c r="K26" s="445"/>
      <c r="L26" s="445"/>
      <c r="M26" s="446"/>
    </row>
    <row r="27" spans="1:13" ht="19.5" customHeight="1">
      <c r="A27" s="447"/>
      <c r="B27" s="448"/>
      <c r="C27" s="449" t="s">
        <v>163</v>
      </c>
      <c r="D27" s="450">
        <v>20</v>
      </c>
      <c r="E27" s="465">
        <v>21</v>
      </c>
      <c r="F27" s="450">
        <v>22</v>
      </c>
      <c r="G27" s="450">
        <v>23</v>
      </c>
      <c r="H27" s="450">
        <v>24</v>
      </c>
      <c r="I27" s="450">
        <v>25</v>
      </c>
      <c r="J27" s="450">
        <v>26</v>
      </c>
      <c r="K27" s="450">
        <v>27</v>
      </c>
      <c r="L27" s="450">
        <v>28</v>
      </c>
      <c r="M27" s="451">
        <v>29</v>
      </c>
    </row>
    <row r="28" spans="1:13" ht="19.5" customHeight="1">
      <c r="A28" s="447"/>
      <c r="B28" s="452" t="s">
        <v>164</v>
      </c>
      <c r="C28" s="452"/>
      <c r="D28" s="455"/>
      <c r="E28" s="466"/>
      <c r="F28" s="455"/>
      <c r="G28" s="455"/>
      <c r="H28" s="455"/>
      <c r="I28" s="455"/>
      <c r="J28" s="455"/>
      <c r="K28" s="455"/>
      <c r="L28" s="455"/>
      <c r="M28" s="456"/>
    </row>
    <row r="29" spans="1:13" ht="19.5" customHeight="1">
      <c r="A29" s="447"/>
      <c r="B29" s="448"/>
      <c r="C29" s="457" t="s">
        <v>165</v>
      </c>
      <c r="D29" s="458">
        <v>0.1</v>
      </c>
      <c r="E29" s="458">
        <v>0.1</v>
      </c>
      <c r="F29" s="458">
        <v>0.1</v>
      </c>
      <c r="G29" s="458">
        <v>0.1</v>
      </c>
      <c r="H29" s="458">
        <v>0.1</v>
      </c>
      <c r="I29" s="458">
        <v>0.1</v>
      </c>
      <c r="J29" s="458">
        <v>0.1</v>
      </c>
      <c r="K29" s="458">
        <v>0.1</v>
      </c>
      <c r="L29" s="458">
        <v>0.1</v>
      </c>
      <c r="M29" s="459">
        <v>0.1</v>
      </c>
    </row>
    <row r="30" spans="1:13" ht="19.5" customHeight="1">
      <c r="A30" s="447"/>
      <c r="B30" s="448"/>
      <c r="C30" s="457" t="s">
        <v>166</v>
      </c>
      <c r="D30" s="458">
        <f>+M21+D29</f>
        <v>2.3000000000000007</v>
      </c>
      <c r="E30" s="467">
        <f t="shared" ref="E30:M30" si="6">+D30+E29</f>
        <v>2.4000000000000008</v>
      </c>
      <c r="F30" s="458">
        <f t="shared" si="6"/>
        <v>2.5000000000000009</v>
      </c>
      <c r="G30" s="458">
        <f t="shared" si="6"/>
        <v>2.600000000000001</v>
      </c>
      <c r="H30" s="458">
        <f t="shared" si="6"/>
        <v>2.7000000000000011</v>
      </c>
      <c r="I30" s="458">
        <f t="shared" si="6"/>
        <v>2.8000000000000012</v>
      </c>
      <c r="J30" s="458">
        <f t="shared" si="6"/>
        <v>2.9000000000000012</v>
      </c>
      <c r="K30" s="458">
        <f t="shared" si="6"/>
        <v>3.0000000000000013</v>
      </c>
      <c r="L30" s="458">
        <f t="shared" si="6"/>
        <v>3.1000000000000014</v>
      </c>
      <c r="M30" s="459">
        <f t="shared" si="6"/>
        <v>3.2000000000000015</v>
      </c>
    </row>
    <row r="31" spans="1:13" ht="19.5" customHeight="1">
      <c r="A31" s="447"/>
      <c r="B31" s="448"/>
      <c r="C31" s="457" t="s">
        <v>167</v>
      </c>
      <c r="D31" s="458">
        <f t="shared" ref="D31:M31" si="7">+D30*229.666</f>
        <v>528.23180000000013</v>
      </c>
      <c r="E31" s="467">
        <f t="shared" si="7"/>
        <v>551.19840000000022</v>
      </c>
      <c r="F31" s="458">
        <f t="shared" si="7"/>
        <v>574.16500000000019</v>
      </c>
      <c r="G31" s="458">
        <f t="shared" si="7"/>
        <v>597.13160000000016</v>
      </c>
      <c r="H31" s="458">
        <f t="shared" si="7"/>
        <v>620.09820000000025</v>
      </c>
      <c r="I31" s="458">
        <f t="shared" si="7"/>
        <v>643.06480000000022</v>
      </c>
      <c r="J31" s="458">
        <f t="shared" si="7"/>
        <v>666.0314000000003</v>
      </c>
      <c r="K31" s="458">
        <f t="shared" si="7"/>
        <v>688.99800000000027</v>
      </c>
      <c r="L31" s="458">
        <f t="shared" si="7"/>
        <v>711.96460000000036</v>
      </c>
      <c r="M31" s="459">
        <f t="shared" si="7"/>
        <v>734.93120000000033</v>
      </c>
    </row>
    <row r="32" spans="1:13" ht="19.5" customHeight="1" thickBot="1">
      <c r="A32" s="460"/>
      <c r="B32" s="461"/>
      <c r="C32" s="462" t="s">
        <v>168</v>
      </c>
      <c r="D32" s="463">
        <f t="shared" ref="D32:M32" si="8">+D31*12</f>
        <v>6338.7816000000021</v>
      </c>
      <c r="E32" s="468">
        <f t="shared" si="8"/>
        <v>6614.3808000000026</v>
      </c>
      <c r="F32" s="463">
        <f t="shared" si="8"/>
        <v>6889.9800000000023</v>
      </c>
      <c r="G32" s="463">
        <f t="shared" si="8"/>
        <v>7165.5792000000019</v>
      </c>
      <c r="H32" s="463">
        <f t="shared" si="8"/>
        <v>7441.1784000000025</v>
      </c>
      <c r="I32" s="463">
        <f t="shared" si="8"/>
        <v>7716.7776000000031</v>
      </c>
      <c r="J32" s="463">
        <f t="shared" si="8"/>
        <v>7992.3768000000036</v>
      </c>
      <c r="K32" s="463">
        <f t="shared" si="8"/>
        <v>8267.9760000000024</v>
      </c>
      <c r="L32" s="463">
        <f t="shared" si="8"/>
        <v>8543.5752000000048</v>
      </c>
      <c r="M32" s="464">
        <f t="shared" si="8"/>
        <v>8819.1744000000035</v>
      </c>
    </row>
  </sheetData>
  <mergeCells count="7">
    <mergeCell ref="A1:M1"/>
    <mergeCell ref="A3:M3"/>
    <mergeCell ref="D5:E5"/>
    <mergeCell ref="A5:C5"/>
    <mergeCell ref="F5:G5"/>
    <mergeCell ref="H5:I5"/>
    <mergeCell ref="J5:K5"/>
  </mergeCells>
  <phoneticPr fontId="0" type="noConversion"/>
  <printOptions horizontalCentered="1"/>
  <pageMargins left="0.25" right="0.25" top="0.43" bottom="0.55000000000000004" header="0.23" footer="0.3"/>
  <pageSetup scale="95" orientation="landscape" horizontalDpi="4294967292" r:id="rId1"/>
  <headerFooter alignWithMargins="0">
    <oddFooter>&amp;LLongevity&amp;CPage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defaultRowHeight="18.75" customHeight="1"/>
  <cols>
    <col min="1" max="1" width="34.42578125" style="40" customWidth="1"/>
    <col min="2" max="2" width="11.7109375" style="42" customWidth="1"/>
    <col min="3" max="3" width="11.7109375" style="232" customWidth="1"/>
    <col min="4" max="4" width="11.7109375" style="40" customWidth="1"/>
    <col min="5" max="5" width="12.85546875" style="232" customWidth="1"/>
    <col min="6" max="16384" width="9.140625" style="232"/>
  </cols>
  <sheetData>
    <row r="1" spans="1:6" ht="18.75" customHeight="1">
      <c r="A1" s="536" t="s">
        <v>573</v>
      </c>
      <c r="B1" s="537"/>
      <c r="C1" s="538"/>
      <c r="D1" s="570"/>
      <c r="E1" s="566"/>
    </row>
    <row r="2" spans="1:6" ht="18.75" customHeight="1">
      <c r="A2" s="539"/>
      <c r="B2" s="540"/>
      <c r="C2" s="76"/>
      <c r="D2" s="234"/>
      <c r="E2" s="567"/>
    </row>
    <row r="3" spans="1:6" s="565" customFormat="1" ht="18.75" customHeight="1">
      <c r="A3" s="562" t="s">
        <v>420</v>
      </c>
      <c r="B3" s="563">
        <v>2006</v>
      </c>
      <c r="C3" s="564">
        <v>2007</v>
      </c>
      <c r="D3" s="571">
        <v>2008</v>
      </c>
      <c r="E3" s="568">
        <v>2009</v>
      </c>
    </row>
    <row r="4" spans="1:6" s="545" customFormat="1" ht="27" customHeight="1">
      <c r="A4" s="75" t="s">
        <v>74</v>
      </c>
      <c r="B4" s="544"/>
      <c r="C4" s="76">
        <v>434</v>
      </c>
      <c r="D4" s="239"/>
      <c r="E4" s="774"/>
    </row>
    <row r="5" spans="1:6" s="542" customFormat="1" ht="18.75" customHeight="1">
      <c r="A5" s="154" t="s">
        <v>953</v>
      </c>
      <c r="B5" s="712"/>
      <c r="C5" s="713"/>
      <c r="D5" s="529">
        <v>250</v>
      </c>
      <c r="E5" s="775"/>
    </row>
    <row r="6" spans="1:6" ht="18.75" customHeight="1">
      <c r="A6" s="75" t="s">
        <v>506</v>
      </c>
      <c r="B6" s="544">
        <v>6860</v>
      </c>
      <c r="C6" s="76">
        <v>6910</v>
      </c>
      <c r="D6" s="94">
        <v>9500</v>
      </c>
      <c r="E6" s="776">
        <v>10826</v>
      </c>
    </row>
    <row r="7" spans="1:6" ht="18.75" customHeight="1">
      <c r="A7" s="75" t="s">
        <v>774</v>
      </c>
      <c r="B7" s="544">
        <v>4512</v>
      </c>
      <c r="C7" s="76">
        <v>5636</v>
      </c>
      <c r="D7" s="94">
        <v>5398</v>
      </c>
      <c r="E7" s="776">
        <v>5384</v>
      </c>
    </row>
    <row r="8" spans="1:6" ht="18.75" customHeight="1">
      <c r="A8" s="75" t="s">
        <v>131</v>
      </c>
      <c r="B8" s="544"/>
      <c r="C8" s="76"/>
      <c r="D8" s="94">
        <v>200</v>
      </c>
      <c r="E8" s="776">
        <v>200</v>
      </c>
    </row>
    <row r="9" spans="1:6" ht="18.75" customHeight="1">
      <c r="A9" s="714"/>
      <c r="B9" s="567"/>
      <c r="D9" s="94"/>
      <c r="E9" s="776"/>
    </row>
    <row r="10" spans="1:6" ht="18.75" customHeight="1" thickBot="1">
      <c r="A10" s="75"/>
      <c r="B10" s="546"/>
      <c r="C10" s="547"/>
      <c r="D10" s="95"/>
      <c r="E10" s="777"/>
    </row>
    <row r="11" spans="1:6" ht="18.75" customHeight="1" thickTop="1">
      <c r="A11" s="548" t="s">
        <v>423</v>
      </c>
      <c r="B11" s="96">
        <f>SUM(B4:B10)</f>
        <v>11372</v>
      </c>
      <c r="C11" s="96">
        <f>SUM(C4:C10)</f>
        <v>12980</v>
      </c>
      <c r="D11" s="96">
        <f>SUM(D4:D10)</f>
        <v>15348</v>
      </c>
      <c r="E11" s="569">
        <f>SUM(E4:E10)</f>
        <v>16410</v>
      </c>
    </row>
    <row r="12" spans="1:6" ht="18.75" customHeight="1">
      <c r="A12" s="233"/>
      <c r="B12" s="67"/>
      <c r="C12" s="67"/>
      <c r="D12" s="233"/>
    </row>
    <row r="13" spans="1:6" ht="18.75" customHeight="1">
      <c r="A13" s="549" t="s">
        <v>775</v>
      </c>
      <c r="B13" s="97"/>
      <c r="C13" s="67"/>
      <c r="D13" s="233"/>
    </row>
    <row r="14" spans="1:6" ht="18.75" customHeight="1">
      <c r="A14" s="549" t="s">
        <v>147</v>
      </c>
      <c r="B14" s="97"/>
      <c r="C14" s="67"/>
      <c r="D14" s="233"/>
    </row>
    <row r="15" spans="1:6" ht="18.75" customHeight="1">
      <c r="A15" s="549" t="s">
        <v>971</v>
      </c>
      <c r="B15" s="97"/>
      <c r="C15" s="550"/>
      <c r="D15" s="550"/>
      <c r="E15" s="550"/>
      <c r="F15" s="550"/>
    </row>
    <row r="16" spans="1:6" ht="18.75" customHeight="1">
      <c r="A16" s="549"/>
      <c r="B16" s="97"/>
      <c r="C16" s="550"/>
      <c r="D16" s="550"/>
      <c r="E16" s="550"/>
      <c r="F16" s="550"/>
    </row>
    <row r="17" spans="1:6" ht="18.75" customHeight="1">
      <c r="A17" s="549"/>
      <c r="B17" s="97"/>
      <c r="C17" s="550"/>
      <c r="D17" s="550"/>
      <c r="E17" s="550"/>
      <c r="F17" s="550"/>
    </row>
    <row r="18" spans="1:6" ht="18.75" customHeight="1">
      <c r="A18" s="551" t="s">
        <v>130</v>
      </c>
      <c r="B18" s="552"/>
      <c r="C18" s="550"/>
      <c r="D18" s="550"/>
      <c r="E18" s="550"/>
      <c r="F18" s="550"/>
    </row>
    <row r="19" spans="1:6" ht="18.75" customHeight="1">
      <c r="A19" s="553" t="s">
        <v>364</v>
      </c>
      <c r="B19" s="554"/>
      <c r="C19" s="550"/>
      <c r="D19" s="550"/>
      <c r="E19" s="550"/>
      <c r="F19" s="550"/>
    </row>
    <row r="20" spans="1:6" ht="18.75" customHeight="1">
      <c r="A20" s="555" t="s">
        <v>132</v>
      </c>
      <c r="B20" s="556"/>
      <c r="C20" s="550"/>
      <c r="D20" s="550"/>
      <c r="E20" s="550"/>
      <c r="F20" s="550"/>
    </row>
    <row r="21" spans="1:6" ht="18.75" customHeight="1">
      <c r="A21" s="549"/>
      <c r="B21" s="97"/>
      <c r="C21" s="67"/>
      <c r="D21" s="233"/>
    </row>
    <row r="22" spans="1:6" ht="18.75" customHeight="1">
      <c r="A22" s="557" t="s">
        <v>766</v>
      </c>
      <c r="B22" s="558"/>
      <c r="C22" s="67"/>
      <c r="D22" s="233"/>
    </row>
    <row r="23" spans="1:6" ht="18.75" customHeight="1">
      <c r="A23" s="559"/>
    </row>
    <row r="24" spans="1:6" ht="18.75" customHeight="1">
      <c r="A24" s="560" t="s">
        <v>662</v>
      </c>
    </row>
    <row r="25" spans="1:6" ht="18.75" customHeight="1">
      <c r="A25" s="561" t="s">
        <v>621</v>
      </c>
    </row>
    <row r="26" spans="1:6" ht="18.75" customHeight="1">
      <c r="A26" s="559"/>
    </row>
    <row r="27" spans="1:6" ht="18.75" customHeight="1">
      <c r="A27" s="559" t="s">
        <v>970</v>
      </c>
      <c r="B27" s="42" t="s">
        <v>1188</v>
      </c>
    </row>
    <row r="28" spans="1:6" ht="18.75" customHeight="1">
      <c r="A28" s="559"/>
    </row>
    <row r="29" spans="1:6" ht="18.75" customHeight="1">
      <c r="A29" s="559"/>
    </row>
    <row r="30" spans="1:6" ht="18.75" customHeight="1">
      <c r="A30" s="559"/>
    </row>
    <row r="31" spans="1:6" ht="18.75" customHeight="1">
      <c r="A31" s="559"/>
    </row>
    <row r="32" spans="1:6" ht="18.75" customHeight="1">
      <c r="A32" s="559"/>
    </row>
    <row r="33" spans="1:1" ht="18.75" customHeight="1">
      <c r="A33" s="559"/>
    </row>
    <row r="34" spans="1:1" ht="18.75" customHeight="1">
      <c r="A34" s="559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477" bestFit="1" customWidth="1"/>
    <col min="2" max="2" width="18" style="477" bestFit="1" customWidth="1"/>
    <col min="3" max="16" width="9.42578125" style="477" customWidth="1"/>
    <col min="17" max="16384" width="10.42578125" style="477"/>
  </cols>
  <sheetData>
    <row r="1" spans="1:18">
      <c r="C1" s="478"/>
      <c r="D1" s="478"/>
      <c r="E1" s="478"/>
      <c r="F1" s="478"/>
      <c r="G1" s="478"/>
      <c r="H1" s="478"/>
      <c r="I1" s="478"/>
      <c r="J1" s="479"/>
      <c r="K1" s="478"/>
      <c r="L1" s="478"/>
      <c r="M1" s="478"/>
      <c r="N1" s="478"/>
      <c r="O1" s="480"/>
      <c r="P1" s="481"/>
      <c r="Q1" s="478"/>
      <c r="R1" s="478"/>
    </row>
    <row r="2" spans="1:18" s="486" customFormat="1" ht="24.95" customHeight="1">
      <c r="A2" s="482" t="s">
        <v>91</v>
      </c>
      <c r="B2" s="482" t="s">
        <v>92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4"/>
      <c r="P2" s="485"/>
      <c r="Q2" s="484"/>
      <c r="R2" s="483"/>
    </row>
    <row r="3" spans="1:18" ht="38.25" customHeight="1">
      <c r="A3" s="487" t="s">
        <v>93</v>
      </c>
      <c r="B3" s="488">
        <v>30</v>
      </c>
      <c r="C3" s="1018" t="s">
        <v>109</v>
      </c>
      <c r="D3" s="1019"/>
      <c r="E3" s="1019"/>
      <c r="F3" s="1020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  <c r="R3" s="478"/>
    </row>
    <row r="4" spans="1:18" ht="24.95" customHeight="1">
      <c r="A4" s="487" t="s">
        <v>94</v>
      </c>
      <c r="B4" s="488">
        <v>30</v>
      </c>
      <c r="C4"/>
      <c r="D4"/>
      <c r="E4"/>
      <c r="F4"/>
      <c r="G4"/>
      <c r="H4" s="489"/>
      <c r="I4" s="489"/>
      <c r="J4" s="489"/>
      <c r="K4" s="489"/>
      <c r="L4" s="489"/>
      <c r="M4" s="489"/>
      <c r="N4" s="489"/>
      <c r="O4" s="489"/>
      <c r="P4" s="489"/>
      <c r="Q4" s="490"/>
      <c r="R4" s="478"/>
    </row>
    <row r="5" spans="1:18" ht="24.95" customHeight="1">
      <c r="A5" s="487" t="s">
        <v>95</v>
      </c>
      <c r="B5" s="488">
        <v>50</v>
      </c>
      <c r="C5"/>
      <c r="D5"/>
      <c r="E5"/>
      <c r="F5"/>
      <c r="G5"/>
      <c r="H5" s="489"/>
      <c r="I5" s="489"/>
      <c r="J5" s="489"/>
      <c r="K5" s="489"/>
      <c r="L5" s="489"/>
      <c r="M5" s="489"/>
      <c r="N5" s="489"/>
      <c r="O5" s="489"/>
      <c r="P5" s="489"/>
      <c r="Q5" s="490"/>
      <c r="R5" s="478"/>
    </row>
    <row r="6" spans="1:18" ht="24.95" customHeight="1">
      <c r="A6" s="487" t="s">
        <v>96</v>
      </c>
      <c r="B6" s="488">
        <v>50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91"/>
      <c r="P6" s="489"/>
      <c r="Q6" s="490"/>
      <c r="R6" s="478"/>
    </row>
    <row r="7" spans="1:18" ht="24.95" customHeight="1">
      <c r="A7" s="487" t="s">
        <v>97</v>
      </c>
      <c r="B7" s="488">
        <v>50</v>
      </c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91"/>
      <c r="P7" s="489"/>
      <c r="Q7" s="490"/>
      <c r="R7" s="478"/>
    </row>
    <row r="8" spans="1:18" ht="24.95" customHeight="1">
      <c r="A8" s="487" t="s">
        <v>98</v>
      </c>
      <c r="B8" s="488">
        <v>50</v>
      </c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90"/>
      <c r="R8" s="478"/>
    </row>
    <row r="9" spans="1:18" ht="24.95" customHeight="1">
      <c r="A9" s="487" t="s">
        <v>99</v>
      </c>
      <c r="B9" s="488">
        <v>100</v>
      </c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90"/>
      <c r="R9" s="478"/>
    </row>
    <row r="10" spans="1:18" ht="24.95" customHeight="1">
      <c r="A10" s="487" t="s">
        <v>100</v>
      </c>
      <c r="B10" s="488">
        <v>200</v>
      </c>
      <c r="C10" s="1015" t="s">
        <v>101</v>
      </c>
      <c r="D10" s="1016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90"/>
      <c r="R10" s="478"/>
    </row>
    <row r="11" spans="1:18" ht="24.95" customHeight="1">
      <c r="A11" s="487" t="s">
        <v>102</v>
      </c>
      <c r="B11" s="488">
        <v>50</v>
      </c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90"/>
      <c r="R11" s="478"/>
    </row>
    <row r="12" spans="1:18" ht="24.95" customHeight="1">
      <c r="A12" s="487" t="s">
        <v>103</v>
      </c>
      <c r="B12" s="488">
        <v>75</v>
      </c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90"/>
      <c r="R12" s="478"/>
    </row>
    <row r="13" spans="1:18" ht="24.95" customHeight="1">
      <c r="A13" s="487" t="s">
        <v>104</v>
      </c>
      <c r="B13" s="488">
        <v>100</v>
      </c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90"/>
      <c r="R13" s="478"/>
    </row>
    <row r="14" spans="1:18" ht="24.95" customHeight="1">
      <c r="A14" s="487" t="s">
        <v>105</v>
      </c>
      <c r="B14" s="488">
        <v>50</v>
      </c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90"/>
      <c r="R14" s="478"/>
    </row>
    <row r="15" spans="1:18" ht="24.95" customHeight="1">
      <c r="A15" s="482"/>
      <c r="B15" s="488"/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90"/>
      <c r="R15" s="478"/>
    </row>
    <row r="16" spans="1:18" ht="24.95" customHeight="1">
      <c r="A16" s="482" t="s">
        <v>106</v>
      </c>
      <c r="B16" s="488">
        <v>350</v>
      </c>
      <c r="C16" s="1015" t="s">
        <v>107</v>
      </c>
      <c r="D16" s="1017"/>
      <c r="E16" s="1016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90"/>
      <c r="R16" s="478"/>
    </row>
    <row r="17" spans="1:18" ht="20.100000000000001" customHeight="1">
      <c r="A17" s="478"/>
      <c r="B17" s="489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91"/>
      <c r="P17" s="489"/>
      <c r="Q17" s="490"/>
      <c r="R17" s="478"/>
    </row>
    <row r="18" spans="1:18" ht="20.100000000000001" customHeight="1">
      <c r="A18" s="492" t="s">
        <v>108</v>
      </c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90"/>
      <c r="R18" s="478"/>
    </row>
    <row r="19" spans="1:18" ht="20.100000000000001" customHeight="1">
      <c r="A19" s="478"/>
      <c r="B19" s="489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90"/>
      <c r="R19" s="478"/>
    </row>
    <row r="20" spans="1:18" ht="20.100000000000001" customHeight="1">
      <c r="A20" s="478"/>
      <c r="B20" s="489"/>
      <c r="C20" s="489"/>
      <c r="D20" s="489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90"/>
      <c r="R20" s="478"/>
    </row>
    <row r="21" spans="1:18">
      <c r="A21" s="478"/>
      <c r="B21" s="489"/>
      <c r="C21" s="489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89"/>
      <c r="P21" s="489"/>
      <c r="Q21" s="490"/>
      <c r="R21" s="478"/>
    </row>
    <row r="22" spans="1:18">
      <c r="A22" s="478"/>
      <c r="B22" s="489"/>
      <c r="C22" s="489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</row>
    <row r="23" spans="1:18">
      <c r="A23" s="478"/>
      <c r="B23" s="478"/>
    </row>
  </sheetData>
  <mergeCells count="3">
    <mergeCell ref="C10:D10"/>
    <mergeCell ref="C16:E16"/>
    <mergeCell ref="C3:F3"/>
  </mergeCells>
  <phoneticPr fontId="39" type="noConversion"/>
  <printOptions horizontalCentered="1"/>
  <pageMargins left="1" right="0.75" top="1.25" bottom="1" header="0.75" footer="0.5"/>
  <pageSetup orientation="portrait" r:id="rId1"/>
  <headerFooter alignWithMargins="0">
    <oddHeader xml:space="preserve">&amp;CCERTIFICATION PAY 2007 - 2008
</oddHeader>
    <oddFooter>&amp;L&amp;Z&amp;F,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RowHeight="18.75" customHeight="1"/>
  <cols>
    <col min="1" max="1" width="46" style="233" customWidth="1"/>
    <col min="2" max="2" width="10.7109375" style="68" customWidth="1"/>
    <col min="3" max="3" width="10.7109375" style="97" customWidth="1"/>
    <col min="4" max="5" width="10.7109375" style="67" customWidth="1"/>
    <col min="6" max="16384" width="9.140625" style="67"/>
  </cols>
  <sheetData>
    <row r="1" spans="1:5" s="98" customFormat="1" ht="18.75" customHeight="1">
      <c r="A1" s="641" t="s">
        <v>135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239"/>
      <c r="B4" s="267"/>
      <c r="C4" s="303"/>
      <c r="D4" s="239"/>
      <c r="E4" s="239"/>
    </row>
    <row r="5" spans="1:5" s="98" customFormat="1" ht="18.75" customHeight="1">
      <c r="A5" s="93"/>
      <c r="B5" s="237"/>
      <c r="C5" s="237"/>
      <c r="D5" s="580"/>
      <c r="E5" s="580"/>
    </row>
    <row r="6" spans="1:5" s="98" customFormat="1" ht="18.75" customHeight="1">
      <c r="A6" s="141" t="s">
        <v>699</v>
      </c>
      <c r="B6" s="102">
        <v>200</v>
      </c>
      <c r="C6" s="103">
        <v>200</v>
      </c>
      <c r="D6" s="94" t="s">
        <v>268</v>
      </c>
      <c r="E6" s="94"/>
    </row>
    <row r="7" spans="1:5" ht="18.75" customHeight="1">
      <c r="A7" s="124" t="s">
        <v>194</v>
      </c>
      <c r="B7" s="240">
        <v>1600</v>
      </c>
      <c r="C7" s="103">
        <v>1650</v>
      </c>
      <c r="D7" s="94" t="s">
        <v>268</v>
      </c>
      <c r="E7" s="94"/>
    </row>
    <row r="8" spans="1:5" ht="18.75" customHeight="1">
      <c r="A8" s="124" t="s">
        <v>171</v>
      </c>
      <c r="B8" s="240">
        <v>700</v>
      </c>
      <c r="C8" s="103">
        <v>800</v>
      </c>
      <c r="D8" s="94" t="s">
        <v>268</v>
      </c>
      <c r="E8" s="94"/>
    </row>
    <row r="9" spans="1:5" ht="18.75" customHeight="1">
      <c r="A9" s="124" t="s">
        <v>197</v>
      </c>
      <c r="B9" s="675"/>
      <c r="C9" s="103">
        <v>1000</v>
      </c>
      <c r="D9" s="94" t="s">
        <v>268</v>
      </c>
      <c r="E9" s="94"/>
    </row>
    <row r="10" spans="1:5" s="98" customFormat="1" ht="18.75" customHeight="1">
      <c r="A10" s="141" t="s">
        <v>193</v>
      </c>
      <c r="B10" s="102"/>
      <c r="C10" s="81">
        <v>720</v>
      </c>
      <c r="D10" s="94" t="s">
        <v>268</v>
      </c>
      <c r="E10" s="94"/>
    </row>
    <row r="11" spans="1:5" ht="18.75" customHeight="1">
      <c r="A11" s="141" t="s">
        <v>85</v>
      </c>
      <c r="B11" s="102"/>
      <c r="C11" s="103">
        <v>30</v>
      </c>
      <c r="D11" s="94" t="s">
        <v>268</v>
      </c>
      <c r="E11" s="94"/>
    </row>
    <row r="12" spans="1:5" ht="18.75" customHeight="1">
      <c r="A12" s="141" t="s">
        <v>192</v>
      </c>
      <c r="B12" s="102"/>
      <c r="C12" s="103">
        <v>90</v>
      </c>
      <c r="D12" s="94" t="s">
        <v>268</v>
      </c>
      <c r="E12" s="94"/>
    </row>
    <row r="13" spans="1:5" ht="18.75" customHeight="1">
      <c r="A13" s="124" t="s">
        <v>498</v>
      </c>
      <c r="B13" s="240">
        <v>500</v>
      </c>
      <c r="C13" s="103">
        <v>550</v>
      </c>
      <c r="D13" s="94">
        <v>600</v>
      </c>
      <c r="E13" s="94">
        <v>600</v>
      </c>
    </row>
    <row r="14" spans="1:5" ht="18.75" customHeight="1">
      <c r="A14" s="141" t="s">
        <v>56</v>
      </c>
      <c r="B14" s="102"/>
      <c r="C14" s="103">
        <v>300</v>
      </c>
      <c r="D14" s="138">
        <v>450</v>
      </c>
      <c r="E14" s="138">
        <v>750</v>
      </c>
    </row>
    <row r="15" spans="1:5" ht="18.75" customHeight="1">
      <c r="A15" s="141" t="s">
        <v>195</v>
      </c>
      <c r="B15" s="676"/>
      <c r="C15" s="677"/>
      <c r="D15" s="138">
        <v>1200</v>
      </c>
      <c r="E15" s="138">
        <v>1600</v>
      </c>
    </row>
    <row r="16" spans="1:5" ht="18.75" customHeight="1">
      <c r="A16" s="141" t="s">
        <v>196</v>
      </c>
      <c r="B16" s="676"/>
      <c r="C16" s="677"/>
      <c r="D16" s="138">
        <v>3400</v>
      </c>
      <c r="E16" s="138">
        <v>4000</v>
      </c>
    </row>
    <row r="17" spans="1:5" ht="18.75" customHeight="1">
      <c r="A17" s="281"/>
      <c r="B17" s="676"/>
      <c r="C17" s="677"/>
      <c r="D17" s="138"/>
      <c r="E17" s="138"/>
    </row>
    <row r="18" spans="1:5" ht="18.75" customHeight="1" thickBot="1">
      <c r="A18" s="281"/>
      <c r="B18" s="678"/>
      <c r="C18" s="679"/>
      <c r="D18" s="248"/>
      <c r="E18" s="248"/>
    </row>
    <row r="19" spans="1:5" ht="18.75" customHeight="1" thickTop="1">
      <c r="A19" s="242" t="s">
        <v>418</v>
      </c>
      <c r="B19" s="197">
        <f>SUM(B4:B11)</f>
        <v>2500</v>
      </c>
      <c r="C19" s="306">
        <f>SUM(C4:C18)</f>
        <v>5340</v>
      </c>
      <c r="D19" s="96">
        <f>SUM(D5:D18)</f>
        <v>5650</v>
      </c>
      <c r="E19" s="96">
        <f>SUM(E5:E18)</f>
        <v>6950</v>
      </c>
    </row>
    <row r="20" spans="1:5" ht="18.75" customHeight="1">
      <c r="C20" s="97" t="s">
        <v>419</v>
      </c>
    </row>
    <row r="21" spans="1:5" ht="18.75" customHeight="1">
      <c r="A21" s="46"/>
    </row>
    <row r="22" spans="1:5" ht="18.75" customHeight="1">
      <c r="A22" s="46"/>
    </row>
    <row r="23" spans="1:5" ht="18.75" customHeight="1">
      <c r="A23" s="46"/>
    </row>
    <row r="24" spans="1:5" ht="18.75" customHeight="1">
      <c r="A24" s="46"/>
    </row>
    <row r="25" spans="1:5" ht="18.75" customHeight="1">
      <c r="A25" s="46"/>
    </row>
    <row r="26" spans="1:5" ht="18.75" customHeight="1">
      <c r="A26" s="46"/>
    </row>
    <row r="27" spans="1:5" ht="18.75" customHeight="1">
      <c r="A27" s="46"/>
    </row>
    <row r="28" spans="1:5" ht="18.75" customHeight="1">
      <c r="A28" s="46"/>
    </row>
    <row r="29" spans="1:5" ht="18.75" customHeight="1">
      <c r="A29" s="46"/>
    </row>
    <row r="30" spans="1:5" ht="18.75" customHeight="1">
      <c r="A30" s="46"/>
    </row>
    <row r="31" spans="1:5" ht="18.75" customHeight="1">
      <c r="A31" s="46"/>
    </row>
    <row r="32" spans="1:5" ht="18.75" customHeight="1">
      <c r="A32" s="46"/>
    </row>
    <row r="33" spans="1:1" ht="18.75" customHeight="1">
      <c r="A33" s="46"/>
    </row>
    <row r="34" spans="1:1" ht="18.75" customHeight="1">
      <c r="A34" s="46"/>
    </row>
    <row r="35" spans="1:1" ht="18.75" customHeight="1">
      <c r="A35" s="4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E26"/>
  <sheetViews>
    <sheetView workbookViewId="0"/>
  </sheetViews>
  <sheetFormatPr defaultRowHeight="14.25"/>
  <cols>
    <col min="1" max="1" width="37.28515625" style="550" customWidth="1"/>
    <col min="2" max="5" width="10.7109375" style="550" customWidth="1"/>
    <col min="6" max="16384" width="9.140625" style="550"/>
  </cols>
  <sheetData>
    <row r="1" spans="1:5" ht="18" customHeight="1">
      <c r="A1" s="641" t="s">
        <v>79</v>
      </c>
      <c r="B1" s="615"/>
      <c r="C1" s="597"/>
      <c r="D1" s="570"/>
      <c r="E1" s="570"/>
    </row>
    <row r="2" spans="1:5" ht="18" customHeight="1">
      <c r="A2" s="234"/>
      <c r="B2" s="102"/>
      <c r="C2" s="103"/>
      <c r="D2" s="234"/>
      <c r="E2" s="234"/>
    </row>
    <row r="3" spans="1:5" ht="18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ht="18" customHeight="1">
      <c r="A4" s="239"/>
      <c r="B4" s="267"/>
      <c r="C4" s="268"/>
      <c r="D4" s="239"/>
      <c r="E4" s="239"/>
    </row>
    <row r="5" spans="1:5" ht="18" customHeight="1">
      <c r="A5" s="244"/>
      <c r="B5" s="244"/>
      <c r="C5" s="244"/>
      <c r="D5" s="93"/>
      <c r="E5" s="93"/>
    </row>
    <row r="6" spans="1:5" ht="18" customHeight="1">
      <c r="A6" s="124" t="s">
        <v>310</v>
      </c>
      <c r="B6" s="138">
        <v>225</v>
      </c>
      <c r="C6" s="138">
        <v>550</v>
      </c>
      <c r="D6" s="94">
        <v>550</v>
      </c>
      <c r="E6" s="94">
        <v>600</v>
      </c>
    </row>
    <row r="7" spans="1:5" ht="18" customHeight="1">
      <c r="A7" s="124" t="s">
        <v>311</v>
      </c>
      <c r="B7" s="94">
        <v>400</v>
      </c>
      <c r="C7" s="137">
        <v>192</v>
      </c>
      <c r="D7" s="94">
        <v>300</v>
      </c>
      <c r="E7" s="94">
        <v>640</v>
      </c>
    </row>
    <row r="8" spans="1:5" ht="18" customHeight="1">
      <c r="A8" s="124" t="s">
        <v>312</v>
      </c>
      <c r="B8" s="138">
        <v>150</v>
      </c>
      <c r="C8" s="138">
        <v>820</v>
      </c>
      <c r="D8" s="94">
        <v>850</v>
      </c>
      <c r="E8" s="94">
        <v>900</v>
      </c>
    </row>
    <row r="9" spans="1:5" ht="18" customHeight="1">
      <c r="A9" s="124" t="s">
        <v>313</v>
      </c>
      <c r="B9" s="138">
        <v>250</v>
      </c>
      <c r="C9" s="138">
        <v>500</v>
      </c>
      <c r="D9" s="138">
        <v>500</v>
      </c>
      <c r="E9" s="138">
        <v>600</v>
      </c>
    </row>
    <row r="10" spans="1:5" ht="18" customHeight="1">
      <c r="A10" s="124" t="s">
        <v>789</v>
      </c>
      <c r="B10" s="138">
        <v>150</v>
      </c>
      <c r="C10" s="138">
        <v>540</v>
      </c>
      <c r="D10" s="138">
        <v>540</v>
      </c>
      <c r="E10" s="138">
        <v>540</v>
      </c>
    </row>
    <row r="11" spans="1:5" ht="18" customHeight="1">
      <c r="A11" s="124" t="s">
        <v>309</v>
      </c>
      <c r="B11" s="138">
        <v>675</v>
      </c>
      <c r="C11" s="138">
        <v>850</v>
      </c>
      <c r="D11" s="138">
        <v>1000</v>
      </c>
      <c r="E11" s="138">
        <v>1000</v>
      </c>
    </row>
    <row r="12" spans="1:5" ht="18" customHeight="1">
      <c r="A12" s="124" t="s">
        <v>265</v>
      </c>
      <c r="B12" s="138"/>
      <c r="C12" s="138"/>
      <c r="D12" s="138">
        <v>1200</v>
      </c>
      <c r="E12" s="138">
        <v>1200</v>
      </c>
    </row>
    <row r="13" spans="1:5" ht="18" customHeight="1">
      <c r="A13" s="147" t="s">
        <v>1113</v>
      </c>
      <c r="B13" s="248"/>
      <c r="C13" s="248"/>
      <c r="D13" s="248"/>
      <c r="E13" s="248">
        <v>50</v>
      </c>
    </row>
    <row r="14" spans="1:5" ht="18" customHeight="1">
      <c r="A14" s="147" t="s">
        <v>1114</v>
      </c>
      <c r="B14" s="248"/>
      <c r="C14" s="248"/>
      <c r="D14" s="248"/>
      <c r="E14" s="248">
        <v>70</v>
      </c>
    </row>
    <row r="15" spans="1:5" ht="18" customHeight="1">
      <c r="A15" s="147" t="s">
        <v>1115</v>
      </c>
      <c r="B15" s="248"/>
      <c r="C15" s="248"/>
      <c r="D15" s="248"/>
      <c r="E15" s="248">
        <v>60</v>
      </c>
    </row>
    <row r="16" spans="1:5" ht="18" customHeight="1">
      <c r="A16" s="147" t="s">
        <v>1116</v>
      </c>
      <c r="B16" s="248"/>
      <c r="C16" s="248"/>
      <c r="D16" s="248"/>
      <c r="E16" s="248">
        <v>100</v>
      </c>
    </row>
    <row r="17" spans="1:5" ht="18" customHeight="1">
      <c r="A17" s="265" t="s">
        <v>487</v>
      </c>
      <c r="B17" s="266">
        <f>SUM(B4:B12)</f>
        <v>1850</v>
      </c>
      <c r="C17" s="266">
        <f>SUM(C4:C12)</f>
        <v>3452</v>
      </c>
      <c r="D17" s="266">
        <f>SUM(D4:D12)</f>
        <v>4940</v>
      </c>
      <c r="E17" s="266">
        <f>SUM(E4:E16)</f>
        <v>5760</v>
      </c>
    </row>
    <row r="18" spans="1:5" ht="18" customHeight="1">
      <c r="A18" s="258"/>
      <c r="B18" s="258"/>
      <c r="C18" s="258"/>
      <c r="D18" s="258"/>
      <c r="E18" s="258"/>
    </row>
    <row r="19" spans="1:5" ht="18" customHeight="1">
      <c r="A19" s="258"/>
      <c r="B19" s="258"/>
      <c r="C19" s="258"/>
      <c r="D19" s="258"/>
      <c r="E19" s="258"/>
    </row>
    <row r="20" spans="1:5" ht="18" customHeight="1">
      <c r="A20" s="258"/>
      <c r="B20" s="258"/>
      <c r="C20" s="258"/>
      <c r="D20" s="258"/>
      <c r="E20" s="258"/>
    </row>
    <row r="21" spans="1:5" ht="18" customHeight="1">
      <c r="A21" s="258"/>
      <c r="B21" s="258"/>
      <c r="C21" s="258"/>
      <c r="D21" s="258"/>
      <c r="E21" s="258"/>
    </row>
    <row r="22" spans="1:5" ht="18" customHeight="1">
      <c r="A22" s="258"/>
      <c r="B22" s="258"/>
      <c r="C22" s="258"/>
      <c r="D22" s="258"/>
      <c r="E22" s="258"/>
    </row>
    <row r="23" spans="1:5" ht="18" customHeight="1">
      <c r="A23" s="258"/>
      <c r="B23" s="258"/>
      <c r="C23" s="258"/>
      <c r="D23" s="258"/>
      <c r="E23" s="258"/>
    </row>
    <row r="24" spans="1:5" ht="16.5">
      <c r="A24" s="258"/>
      <c r="B24" s="258"/>
      <c r="C24" s="258"/>
      <c r="D24" s="258"/>
      <c r="E24" s="258"/>
    </row>
    <row r="25" spans="1:5" ht="16.5">
      <c r="A25" s="258"/>
      <c r="B25" s="258"/>
      <c r="C25" s="258"/>
      <c r="D25" s="258"/>
      <c r="E25" s="258"/>
    </row>
    <row r="26" spans="1:5" ht="16.5">
      <c r="A26" s="258"/>
      <c r="B26" s="258"/>
      <c r="C26" s="258"/>
      <c r="D26" s="258"/>
      <c r="E26" s="25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defaultRowHeight="16.5"/>
  <cols>
    <col min="1" max="1" width="40.42578125" style="258" customWidth="1"/>
    <col min="2" max="2" width="7.5703125" style="258" customWidth="1"/>
    <col min="3" max="5" width="11.7109375" style="258" customWidth="1"/>
    <col min="6" max="16384" width="9.140625" style="258"/>
  </cols>
  <sheetData>
    <row r="1" spans="1:5" ht="18" customHeight="1">
      <c r="A1" s="641" t="s">
        <v>35</v>
      </c>
      <c r="B1" s="615"/>
      <c r="C1" s="597"/>
      <c r="D1" s="570"/>
      <c r="E1" s="570"/>
    </row>
    <row r="2" spans="1:5" ht="18" customHeight="1">
      <c r="A2" s="234"/>
      <c r="B2" s="102"/>
      <c r="C2" s="103"/>
      <c r="D2" s="234"/>
      <c r="E2" s="234"/>
    </row>
    <row r="3" spans="1:5" ht="18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ht="18" customHeight="1">
      <c r="A4" s="239"/>
      <c r="B4" s="267"/>
      <c r="C4" s="268"/>
      <c r="D4" s="239"/>
      <c r="E4" s="239"/>
    </row>
    <row r="5" spans="1:5" ht="18" customHeight="1">
      <c r="A5" s="279" t="s">
        <v>965</v>
      </c>
      <c r="B5" s="751"/>
      <c r="C5" s="751"/>
      <c r="D5" s="733">
        <v>3000</v>
      </c>
      <c r="E5" s="239"/>
    </row>
    <row r="6" spans="1:5" ht="18" customHeight="1">
      <c r="A6" s="269" t="s">
        <v>36</v>
      </c>
      <c r="B6" s="138"/>
      <c r="C6" s="138"/>
      <c r="D6" s="94"/>
      <c r="E6" s="94"/>
    </row>
    <row r="7" spans="1:5" ht="18" customHeight="1">
      <c r="A7" s="124" t="s">
        <v>352</v>
      </c>
      <c r="B7" s="94"/>
      <c r="C7" s="137">
        <v>250</v>
      </c>
      <c r="D7" s="94">
        <v>200</v>
      </c>
      <c r="E7" s="94">
        <v>200</v>
      </c>
    </row>
    <row r="8" spans="1:5" ht="18" customHeight="1">
      <c r="A8" s="124" t="s">
        <v>41</v>
      </c>
      <c r="B8" s="138"/>
      <c r="C8" s="138">
        <v>200</v>
      </c>
      <c r="D8" s="94"/>
      <c r="E8" s="94">
        <v>0</v>
      </c>
    </row>
    <row r="9" spans="1:5" ht="18" customHeight="1">
      <c r="A9" s="124" t="s">
        <v>350</v>
      </c>
      <c r="B9" s="115"/>
      <c r="C9" s="115">
        <v>400</v>
      </c>
      <c r="D9" s="94">
        <v>500</v>
      </c>
      <c r="E9" s="94">
        <v>0</v>
      </c>
    </row>
    <row r="10" spans="1:5" ht="18" customHeight="1">
      <c r="A10" s="124" t="s">
        <v>42</v>
      </c>
      <c r="B10" s="94"/>
      <c r="C10" s="137">
        <v>125</v>
      </c>
      <c r="D10" s="94"/>
      <c r="E10" s="94">
        <v>200</v>
      </c>
    </row>
    <row r="11" spans="1:5" ht="18" customHeight="1">
      <c r="A11" s="124" t="s">
        <v>1221</v>
      </c>
      <c r="B11" s="94"/>
      <c r="C11" s="137"/>
      <c r="D11" s="94">
        <v>1500</v>
      </c>
      <c r="E11" s="94">
        <v>2500</v>
      </c>
    </row>
    <row r="12" spans="1:5" ht="12" customHeight="1">
      <c r="A12" s="124"/>
      <c r="B12" s="94"/>
      <c r="C12" s="137"/>
      <c r="D12" s="94"/>
      <c r="E12" s="94"/>
    </row>
    <row r="13" spans="1:5" ht="18" customHeight="1">
      <c r="A13" s="270" t="s">
        <v>43</v>
      </c>
      <c r="B13" s="138"/>
      <c r="C13" s="138"/>
      <c r="D13" s="94"/>
      <c r="E13" s="94"/>
    </row>
    <row r="14" spans="1:5" ht="18" customHeight="1">
      <c r="A14" s="124" t="s">
        <v>44</v>
      </c>
      <c r="B14" s="138"/>
      <c r="C14" s="138">
        <v>200</v>
      </c>
      <c r="D14" s="138">
        <v>250</v>
      </c>
      <c r="E14" s="138">
        <v>300</v>
      </c>
    </row>
    <row r="15" spans="1:5" ht="18" customHeight="1">
      <c r="A15" s="124" t="s">
        <v>351</v>
      </c>
      <c r="B15" s="138"/>
      <c r="C15" s="138">
        <v>300</v>
      </c>
      <c r="D15" s="138">
        <v>0</v>
      </c>
      <c r="E15" s="138">
        <v>0</v>
      </c>
    </row>
    <row r="16" spans="1:5" ht="18" customHeight="1">
      <c r="A16" s="878"/>
      <c r="B16" s="265"/>
      <c r="C16" s="265"/>
      <c r="D16" s="265"/>
      <c r="E16" s="265"/>
    </row>
    <row r="17" spans="1:5" ht="18" customHeight="1">
      <c r="A17" s="258" t="s">
        <v>1220</v>
      </c>
      <c r="B17" s="879"/>
      <c r="C17" s="879"/>
      <c r="D17" s="879"/>
      <c r="E17" s="880">
        <v>2500</v>
      </c>
    </row>
    <row r="18" spans="1:5" ht="18" customHeight="1" thickBot="1">
      <c r="A18" s="124"/>
      <c r="B18" s="248"/>
      <c r="C18" s="248"/>
      <c r="D18" s="248"/>
      <c r="E18" s="248"/>
    </row>
    <row r="19" spans="1:5" ht="18" customHeight="1" thickTop="1">
      <c r="A19" s="265" t="s">
        <v>487</v>
      </c>
      <c r="B19" s="260">
        <f>SUM(B4:B18)</f>
        <v>0</v>
      </c>
      <c r="C19" s="260">
        <f>SUM(C4:C18)</f>
        <v>1475</v>
      </c>
      <c r="D19" s="260">
        <f>SUM(D4:D18)</f>
        <v>5450</v>
      </c>
      <c r="E19" s="260">
        <f>SUM(E4:E18)</f>
        <v>5700</v>
      </c>
    </row>
    <row r="20" spans="1:5" ht="18" customHeight="1"/>
    <row r="21" spans="1:5" ht="18" customHeight="1"/>
    <row r="22" spans="1:5" ht="18" customHeight="1"/>
    <row r="23" spans="1:5" ht="18" customHeight="1"/>
    <row r="24" spans="1:5" ht="18" customHeight="1"/>
    <row r="25" spans="1:5" ht="18" customHeight="1"/>
  </sheetData>
  <phoneticPr fontId="2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8.85546875" style="233" customWidth="1"/>
    <col min="2" max="3" width="11.42578125" style="68" customWidth="1"/>
    <col min="4" max="5" width="11.42578125" style="67" customWidth="1"/>
    <col min="6" max="16384" width="9.140625" style="67"/>
  </cols>
  <sheetData>
    <row r="1" spans="1:5" s="98" customFormat="1" ht="18.75" customHeight="1">
      <c r="A1" s="641" t="s">
        <v>566</v>
      </c>
      <c r="B1" s="615"/>
      <c r="C1" s="615"/>
      <c r="D1" s="615"/>
      <c r="E1" s="615"/>
    </row>
    <row r="2" spans="1:5" ht="18.75" customHeight="1">
      <c r="A2" s="234"/>
      <c r="B2" s="103"/>
      <c r="C2" s="103"/>
      <c r="D2" s="103"/>
      <c r="E2" s="103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284" customFormat="1" ht="18.75" customHeight="1">
      <c r="A4" s="239"/>
      <c r="B4" s="648"/>
      <c r="C4" s="648"/>
      <c r="D4" s="648"/>
      <c r="E4" s="648"/>
    </row>
    <row r="5" spans="1:5" s="284" customFormat="1" ht="18.75" customHeight="1">
      <c r="A5" s="141" t="s">
        <v>428</v>
      </c>
      <c r="B5" s="103">
        <v>500</v>
      </c>
      <c r="C5" s="103">
        <v>1500</v>
      </c>
      <c r="D5" s="103">
        <v>2000</v>
      </c>
      <c r="E5" s="103">
        <v>2000</v>
      </c>
    </row>
    <row r="6" spans="1:5" s="284" customFormat="1" ht="18.75" customHeight="1">
      <c r="A6" s="141" t="s">
        <v>1222</v>
      </c>
      <c r="B6" s="103">
        <v>1800</v>
      </c>
      <c r="C6" s="103">
        <v>4000</v>
      </c>
      <c r="D6" s="103">
        <v>4500</v>
      </c>
      <c r="E6" s="103">
        <v>2000</v>
      </c>
    </row>
    <row r="7" spans="1:5" s="284" customFormat="1" ht="18.75" customHeight="1">
      <c r="A7" s="257" t="s">
        <v>622</v>
      </c>
      <c r="B7" s="240">
        <v>600</v>
      </c>
      <c r="C7" s="240">
        <v>0</v>
      </c>
      <c r="D7" s="240">
        <v>0</v>
      </c>
      <c r="E7" s="240">
        <v>0</v>
      </c>
    </row>
    <row r="8" spans="1:5" s="284" customFormat="1" ht="18.75" customHeight="1">
      <c r="A8" s="141" t="s">
        <v>429</v>
      </c>
      <c r="B8" s="103">
        <v>850</v>
      </c>
      <c r="C8" s="103">
        <v>1500</v>
      </c>
      <c r="D8" s="103">
        <v>1600</v>
      </c>
      <c r="E8" s="103">
        <v>1200</v>
      </c>
    </row>
    <row r="9" spans="1:5" s="284" customFormat="1" ht="18.75" customHeight="1">
      <c r="A9" s="680" t="s">
        <v>21</v>
      </c>
      <c r="B9" s="681">
        <v>2500</v>
      </c>
      <c r="C9" s="681">
        <v>2000</v>
      </c>
      <c r="D9" s="681">
        <v>0</v>
      </c>
      <c r="E9" s="681">
        <v>0</v>
      </c>
    </row>
    <row r="10" spans="1:5" s="284" customFormat="1" ht="18.75" customHeight="1">
      <c r="A10" s="680" t="s">
        <v>647</v>
      </c>
      <c r="B10" s="681">
        <v>10157</v>
      </c>
      <c r="C10" s="681">
        <v>18000</v>
      </c>
      <c r="D10" s="681">
        <v>12000</v>
      </c>
      <c r="E10" s="681">
        <v>12000</v>
      </c>
    </row>
    <row r="11" spans="1:5" s="284" customFormat="1" ht="18.75" customHeight="1">
      <c r="A11" s="141" t="s">
        <v>1223</v>
      </c>
      <c r="B11" s="103">
        <v>300</v>
      </c>
      <c r="C11" s="103">
        <v>50</v>
      </c>
      <c r="D11" s="103">
        <v>50</v>
      </c>
      <c r="E11" s="103">
        <v>50</v>
      </c>
    </row>
    <row r="12" spans="1:5" s="284" customFormat="1" ht="18.75" customHeight="1">
      <c r="A12" s="141" t="s">
        <v>1224</v>
      </c>
      <c r="B12" s="103">
        <v>1000</v>
      </c>
      <c r="C12" s="103">
        <v>0</v>
      </c>
      <c r="D12" s="103">
        <v>0</v>
      </c>
      <c r="E12" s="103">
        <v>0</v>
      </c>
    </row>
    <row r="13" spans="1:5" s="284" customFormat="1" ht="18.75" customHeight="1">
      <c r="A13" s="124" t="s">
        <v>433</v>
      </c>
      <c r="B13" s="81">
        <v>750</v>
      </c>
      <c r="C13" s="81">
        <v>0</v>
      </c>
      <c r="D13" s="81">
        <v>0</v>
      </c>
      <c r="E13" s="81">
        <v>0</v>
      </c>
    </row>
    <row r="14" spans="1:5" s="284" customFormat="1" ht="18.75" customHeight="1">
      <c r="A14" s="141" t="s">
        <v>430</v>
      </c>
      <c r="B14" s="103">
        <v>600</v>
      </c>
      <c r="C14" s="103">
        <v>500</v>
      </c>
      <c r="D14" s="103">
        <v>4000</v>
      </c>
      <c r="E14" s="103">
        <v>2000</v>
      </c>
    </row>
    <row r="15" spans="1:5" s="284" customFormat="1" ht="18.75" customHeight="1">
      <c r="A15" s="141" t="s">
        <v>427</v>
      </c>
      <c r="B15" s="103">
        <v>600</v>
      </c>
      <c r="C15" s="103">
        <v>500</v>
      </c>
      <c r="D15" s="103">
        <v>1200</v>
      </c>
      <c r="E15" s="103">
        <v>2000</v>
      </c>
    </row>
    <row r="16" spans="1:5" s="284" customFormat="1" ht="18.75" customHeight="1">
      <c r="A16" s="124" t="s">
        <v>431</v>
      </c>
      <c r="B16" s="103">
        <v>900</v>
      </c>
      <c r="C16" s="103">
        <v>0</v>
      </c>
      <c r="D16" s="103">
        <v>0</v>
      </c>
      <c r="E16" s="103">
        <v>0</v>
      </c>
    </row>
    <row r="17" spans="1:5" s="284" customFormat="1" ht="18.75" customHeight="1">
      <c r="A17" s="680" t="s">
        <v>1225</v>
      </c>
      <c r="B17" s="240">
        <v>500</v>
      </c>
      <c r="C17" s="240">
        <v>600</v>
      </c>
      <c r="D17" s="240">
        <v>1000</v>
      </c>
      <c r="E17" s="240">
        <v>500</v>
      </c>
    </row>
    <row r="18" spans="1:5" s="284" customFormat="1" ht="18.75" customHeight="1">
      <c r="A18" s="680" t="s">
        <v>782</v>
      </c>
      <c r="B18" s="682"/>
      <c r="C18" s="681">
        <v>5000</v>
      </c>
      <c r="D18" s="681">
        <v>15000</v>
      </c>
      <c r="E18" s="685">
        <v>15000</v>
      </c>
    </row>
    <row r="19" spans="1:5" s="284" customFormat="1" ht="18.75" customHeight="1">
      <c r="A19" s="124" t="s">
        <v>783</v>
      </c>
      <c r="B19" s="103"/>
      <c r="C19" s="103">
        <v>300</v>
      </c>
      <c r="D19" s="103">
        <v>300</v>
      </c>
      <c r="E19" s="681">
        <v>0</v>
      </c>
    </row>
    <row r="20" spans="1:5" ht="18.75" customHeight="1">
      <c r="A20" s="680" t="s">
        <v>353</v>
      </c>
      <c r="B20" s="240"/>
      <c r="C20" s="240"/>
      <c r="D20" s="240">
        <v>3500</v>
      </c>
      <c r="E20" s="103">
        <v>3000</v>
      </c>
    </row>
    <row r="21" spans="1:5" ht="18" customHeight="1">
      <c r="A21" s="684" t="s">
        <v>290</v>
      </c>
      <c r="B21" s="685"/>
      <c r="C21" s="685"/>
      <c r="D21" s="685">
        <v>700</v>
      </c>
      <c r="E21" s="240">
        <v>1200</v>
      </c>
    </row>
    <row r="22" spans="1:5" ht="18.75" customHeight="1">
      <c r="A22" s="680" t="s">
        <v>1117</v>
      </c>
      <c r="B22" s="683"/>
      <c r="C22" s="683"/>
      <c r="D22" s="683"/>
      <c r="E22" s="683">
        <v>625</v>
      </c>
    </row>
    <row r="23" spans="1:5" ht="18.75" customHeight="1" thickBot="1">
      <c r="A23" s="842"/>
      <c r="B23" s="843"/>
      <c r="C23" s="843"/>
      <c r="D23" s="843"/>
      <c r="E23" s="843"/>
    </row>
    <row r="24" spans="1:5" ht="18.75" customHeight="1" thickTop="1">
      <c r="A24" s="242" t="s">
        <v>418</v>
      </c>
      <c r="B24" s="651">
        <f>SUM(B4:B22)</f>
        <v>21057</v>
      </c>
      <c r="C24" s="651">
        <f>SUM(C4:C22)</f>
        <v>33950</v>
      </c>
      <c r="D24" s="651">
        <f>SUM(D4:D22)</f>
        <v>45850</v>
      </c>
      <c r="E24" s="651">
        <f>SUM(E4:E22)</f>
        <v>41575</v>
      </c>
    </row>
    <row r="25" spans="1:5" s="98" customFormat="1" ht="18.75" customHeight="1">
      <c r="A25" s="258"/>
      <c r="B25" s="97"/>
      <c r="C25" s="258"/>
    </row>
    <row r="26" spans="1:5" ht="18.75" customHeight="1">
      <c r="A26" s="258"/>
      <c r="C26" s="258"/>
    </row>
    <row r="27" spans="1:5" ht="18.75" customHeight="1">
      <c r="A27" s="258"/>
      <c r="C27" s="258"/>
    </row>
    <row r="28" spans="1:5" ht="18.75" customHeight="1">
      <c r="A28" s="258"/>
      <c r="C28" s="258"/>
    </row>
    <row r="29" spans="1:5" ht="18.75" customHeight="1">
      <c r="A29" s="258"/>
      <c r="C29" s="258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7.5703125" style="40" customWidth="1"/>
    <col min="2" max="2" width="11.42578125" style="41" customWidth="1"/>
    <col min="3" max="3" width="11.42578125" style="42" customWidth="1"/>
    <col min="4" max="5" width="11.42578125" style="232" customWidth="1"/>
    <col min="6" max="16384" width="9.140625" style="232"/>
  </cols>
  <sheetData>
    <row r="1" spans="1:5" s="542" customFormat="1" ht="18.75" customHeight="1">
      <c r="A1" s="641" t="s">
        <v>568</v>
      </c>
      <c r="B1" s="615"/>
      <c r="C1" s="597"/>
      <c r="D1" s="597"/>
      <c r="E1" s="597"/>
    </row>
    <row r="2" spans="1:5" ht="18.75" customHeight="1">
      <c r="A2" s="234"/>
      <c r="B2" s="102"/>
      <c r="C2" s="103"/>
      <c r="D2" s="103"/>
      <c r="E2" s="103"/>
    </row>
    <row r="3" spans="1:5" s="542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542" customFormat="1" ht="18.75" customHeight="1">
      <c r="A4" s="141"/>
      <c r="B4" s="102"/>
      <c r="C4" s="103"/>
      <c r="D4" s="103"/>
      <c r="E4" s="103"/>
    </row>
    <row r="5" spans="1:5" s="542" customFormat="1" ht="18.75" customHeight="1">
      <c r="A5" s="141" t="s">
        <v>501</v>
      </c>
      <c r="B5" s="102">
        <v>750</v>
      </c>
      <c r="C5" s="103">
        <v>500</v>
      </c>
      <c r="D5" s="103">
        <v>400</v>
      </c>
      <c r="E5" s="103">
        <v>200</v>
      </c>
    </row>
    <row r="6" spans="1:5" s="542" customFormat="1" ht="18.75" customHeight="1">
      <c r="A6" s="141" t="s">
        <v>503</v>
      </c>
      <c r="B6" s="102">
        <v>1500</v>
      </c>
      <c r="C6" s="103">
        <v>1500</v>
      </c>
      <c r="D6" s="103">
        <v>1500</v>
      </c>
      <c r="E6" s="103">
        <v>1000</v>
      </c>
    </row>
    <row r="7" spans="1:5" s="542" customFormat="1" ht="18.75" customHeight="1">
      <c r="A7" s="141" t="s">
        <v>505</v>
      </c>
      <c r="B7" s="102">
        <v>400</v>
      </c>
      <c r="C7" s="103">
        <v>600</v>
      </c>
      <c r="D7" s="103">
        <v>0</v>
      </c>
      <c r="E7" s="103">
        <v>200</v>
      </c>
    </row>
    <row r="8" spans="1:5" s="542" customFormat="1" ht="18.75" customHeight="1">
      <c r="A8" s="124" t="s">
        <v>619</v>
      </c>
      <c r="B8" s="103">
        <v>815</v>
      </c>
      <c r="C8" s="103">
        <v>0</v>
      </c>
      <c r="D8" s="103">
        <v>0</v>
      </c>
      <c r="E8" s="103"/>
    </row>
    <row r="9" spans="1:5" s="542" customFormat="1" ht="18.75" customHeight="1">
      <c r="A9" s="255" t="s">
        <v>148</v>
      </c>
      <c r="B9" s="240">
        <v>3095</v>
      </c>
      <c r="C9" s="103">
        <v>6600</v>
      </c>
      <c r="D9" s="103">
        <v>6600</v>
      </c>
      <c r="E9" s="103">
        <v>6800</v>
      </c>
    </row>
    <row r="10" spans="1:5" s="542" customFormat="1" ht="18.75" customHeight="1">
      <c r="A10" s="141" t="s">
        <v>502</v>
      </c>
      <c r="B10" s="102">
        <v>550</v>
      </c>
      <c r="C10" s="103">
        <v>550</v>
      </c>
      <c r="D10" s="103">
        <v>500</v>
      </c>
      <c r="E10" s="103">
        <v>600</v>
      </c>
    </row>
    <row r="11" spans="1:5" ht="18.75" customHeight="1">
      <c r="A11" s="141" t="s">
        <v>500</v>
      </c>
      <c r="B11" s="102">
        <v>250</v>
      </c>
      <c r="C11" s="103">
        <v>200</v>
      </c>
      <c r="D11" s="103">
        <v>100</v>
      </c>
      <c r="E11" s="103">
        <v>100</v>
      </c>
    </row>
    <row r="12" spans="1:5" ht="18.75" customHeight="1">
      <c r="A12" s="141" t="s">
        <v>507</v>
      </c>
      <c r="B12" s="102">
        <v>2500</v>
      </c>
      <c r="C12" s="103">
        <v>2500</v>
      </c>
      <c r="D12" s="103">
        <v>2500</v>
      </c>
      <c r="E12" s="103">
        <v>2500</v>
      </c>
    </row>
    <row r="13" spans="1:5" ht="18.75" customHeight="1">
      <c r="A13" s="141" t="s">
        <v>784</v>
      </c>
      <c r="B13" s="102">
        <v>205</v>
      </c>
      <c r="C13" s="103">
        <v>200</v>
      </c>
      <c r="D13" s="103">
        <v>0</v>
      </c>
      <c r="E13" s="103">
        <v>0</v>
      </c>
    </row>
    <row r="14" spans="1:5" ht="18.75" customHeight="1">
      <c r="A14" s="141" t="s">
        <v>504</v>
      </c>
      <c r="B14" s="102">
        <v>1100</v>
      </c>
      <c r="C14" s="103">
        <v>1000</v>
      </c>
      <c r="D14" s="103">
        <v>1000</v>
      </c>
      <c r="E14" s="103">
        <v>600</v>
      </c>
    </row>
    <row r="15" spans="1:5" ht="18.75" customHeight="1">
      <c r="A15" s="255" t="s">
        <v>457</v>
      </c>
      <c r="B15" s="240" t="s">
        <v>590</v>
      </c>
      <c r="C15" s="103">
        <v>0</v>
      </c>
      <c r="D15" s="103">
        <v>0</v>
      </c>
      <c r="E15" s="103">
        <v>0</v>
      </c>
    </row>
    <row r="16" spans="1:5" ht="18.75" customHeight="1">
      <c r="A16" s="141" t="s">
        <v>499</v>
      </c>
      <c r="B16" s="102" t="s">
        <v>591</v>
      </c>
      <c r="C16" s="103">
        <v>0</v>
      </c>
      <c r="D16" s="103">
        <v>0</v>
      </c>
      <c r="E16" s="103">
        <v>0</v>
      </c>
    </row>
    <row r="17" spans="1:5" s="542" customFormat="1" ht="18.75" customHeight="1">
      <c r="A17" s="124" t="s">
        <v>456</v>
      </c>
      <c r="B17" s="103">
        <v>0</v>
      </c>
      <c r="C17" s="103">
        <v>0</v>
      </c>
      <c r="D17" s="103">
        <v>0</v>
      </c>
      <c r="E17" s="103">
        <v>0</v>
      </c>
    </row>
    <row r="18" spans="1:5" ht="18.75" customHeight="1">
      <c r="A18" s="234"/>
      <c r="B18" s="102"/>
      <c r="C18" s="103"/>
      <c r="D18" s="103"/>
      <c r="E18" s="103"/>
    </row>
    <row r="19" spans="1:5" ht="18.75" customHeight="1">
      <c r="A19" s="234"/>
      <c r="B19" s="102"/>
      <c r="C19" s="103"/>
      <c r="D19" s="103"/>
      <c r="E19" s="103"/>
    </row>
    <row r="20" spans="1:5" ht="18.75" customHeight="1" thickBot="1">
      <c r="A20" s="234"/>
      <c r="B20" s="104"/>
      <c r="C20" s="241"/>
      <c r="D20" s="241"/>
      <c r="E20" s="241"/>
    </row>
    <row r="21" spans="1:5" ht="18.75" customHeight="1" thickTop="1">
      <c r="A21" s="242" t="s">
        <v>418</v>
      </c>
      <c r="B21" s="197">
        <f>SUM(B4:B20)</f>
        <v>11165</v>
      </c>
      <c r="C21" s="197">
        <f>SUM(C4:C20)</f>
        <v>13650</v>
      </c>
      <c r="D21" s="197">
        <f>SUM(D4:D20)</f>
        <v>12600</v>
      </c>
      <c r="E21" s="197">
        <f>SUM(E4:E20)</f>
        <v>12000</v>
      </c>
    </row>
    <row r="22" spans="1:5" ht="18.75" customHeight="1">
      <c r="A22" s="233"/>
      <c r="B22" s="68"/>
      <c r="C22" s="97"/>
      <c r="D22" s="67"/>
    </row>
    <row r="23" spans="1:5" ht="18.75" customHeight="1">
      <c r="A23" s="233"/>
      <c r="B23" s="68"/>
      <c r="C23" s="97"/>
      <c r="D23" s="67"/>
    </row>
  </sheetData>
  <phoneticPr fontId="2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5703125" style="233" customWidth="1"/>
    <col min="2" max="2" width="11.42578125" style="68" customWidth="1"/>
    <col min="3" max="3" width="11.42578125" style="97" customWidth="1"/>
    <col min="4" max="5" width="11.42578125" style="67" customWidth="1"/>
    <col min="6" max="16384" width="9.140625" style="67"/>
  </cols>
  <sheetData>
    <row r="1" spans="1:5" s="98" customFormat="1" ht="18.75" customHeight="1">
      <c r="A1" s="641" t="s">
        <v>570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234" t="s">
        <v>420</v>
      </c>
      <c r="B3" s="238">
        <v>2006</v>
      </c>
      <c r="C3" s="238">
        <v>2007</v>
      </c>
      <c r="D3" s="234">
        <v>2008</v>
      </c>
      <c r="E3" s="234">
        <v>2009</v>
      </c>
    </row>
    <row r="4" spans="1:5" s="284" customFormat="1" ht="18.75" customHeight="1">
      <c r="A4" s="271"/>
      <c r="B4" s="272"/>
      <c r="C4" s="273"/>
      <c r="D4" s="271"/>
      <c r="E4" s="271"/>
    </row>
    <row r="5" spans="1:5" s="284" customFormat="1" ht="18.75" customHeight="1">
      <c r="E5" s="94"/>
    </row>
    <row r="6" spans="1:5" s="284" customFormat="1" ht="18.75" customHeight="1">
      <c r="A6" s="141" t="s">
        <v>608</v>
      </c>
      <c r="B6" s="137">
        <v>5000</v>
      </c>
      <c r="C6" s="115">
        <v>5000</v>
      </c>
      <c r="D6" s="94">
        <v>5000</v>
      </c>
      <c r="E6" s="94">
        <v>4500</v>
      </c>
    </row>
    <row r="7" spans="1:5" s="284" customFormat="1" ht="18.75" customHeight="1">
      <c r="A7" s="141" t="s">
        <v>463</v>
      </c>
      <c r="B7" s="137">
        <v>200</v>
      </c>
      <c r="C7" s="275">
        <v>400</v>
      </c>
      <c r="D7" s="94">
        <v>400</v>
      </c>
      <c r="E7" s="94">
        <v>200</v>
      </c>
    </row>
    <row r="8" spans="1:5" s="686" customFormat="1" ht="18.75" customHeight="1">
      <c r="A8" s="141" t="s">
        <v>606</v>
      </c>
      <c r="B8" s="137">
        <v>1500</v>
      </c>
      <c r="C8" s="115">
        <v>0</v>
      </c>
      <c r="D8" s="94">
        <v>0</v>
      </c>
      <c r="E8" s="94">
        <v>0</v>
      </c>
    </row>
    <row r="9" spans="1:5" s="686" customFormat="1" ht="18.75" customHeight="1">
      <c r="A9" s="274" t="s">
        <v>605</v>
      </c>
      <c r="B9" s="137">
        <v>3300</v>
      </c>
      <c r="C9" s="115">
        <v>3500</v>
      </c>
      <c r="D9" s="94">
        <v>4000</v>
      </c>
      <c r="E9" s="94">
        <v>3500</v>
      </c>
    </row>
    <row r="10" spans="1:5" ht="18.75" customHeight="1">
      <c r="A10" s="141" t="s">
        <v>19</v>
      </c>
      <c r="B10" s="137"/>
      <c r="C10" s="275">
        <v>700</v>
      </c>
      <c r="D10" s="138">
        <v>700</v>
      </c>
      <c r="E10" s="138">
        <v>500</v>
      </c>
    </row>
    <row r="11" spans="1:5" ht="18.75" customHeight="1">
      <c r="A11" s="255" t="s">
        <v>785</v>
      </c>
      <c r="B11" s="245"/>
      <c r="C11" s="115">
        <v>200</v>
      </c>
      <c r="D11" s="94">
        <v>400</v>
      </c>
      <c r="E11" s="138">
        <v>0</v>
      </c>
    </row>
    <row r="12" spans="1:5" ht="18.75" customHeight="1">
      <c r="A12" s="157" t="s">
        <v>1226</v>
      </c>
      <c r="B12" s="137"/>
      <c r="C12" s="275">
        <v>920</v>
      </c>
      <c r="D12" s="138">
        <v>400</v>
      </c>
      <c r="E12" s="138">
        <v>120</v>
      </c>
    </row>
    <row r="13" spans="1:5" ht="18.75" customHeight="1">
      <c r="A13" s="141" t="s">
        <v>1227</v>
      </c>
      <c r="B13" s="137"/>
      <c r="C13" s="753"/>
      <c r="D13" s="138"/>
      <c r="E13" s="138">
        <v>300</v>
      </c>
    </row>
    <row r="14" spans="1:5" ht="18.75" customHeight="1">
      <c r="A14" s="141" t="s">
        <v>1118</v>
      </c>
      <c r="B14" s="137"/>
      <c r="C14" s="753"/>
      <c r="D14" s="138"/>
      <c r="E14" s="138">
        <v>200</v>
      </c>
    </row>
    <row r="15" spans="1:5" ht="18.75" customHeight="1">
      <c r="A15" s="141" t="s">
        <v>1119</v>
      </c>
      <c r="B15" s="137"/>
      <c r="C15" s="753"/>
      <c r="D15" s="138"/>
      <c r="E15" s="138">
        <v>400</v>
      </c>
    </row>
    <row r="16" spans="1:5" ht="18.75" customHeight="1" thickBot="1">
      <c r="A16" s="752"/>
      <c r="B16" s="276"/>
      <c r="C16" s="277"/>
      <c r="D16" s="235"/>
      <c r="E16" s="235"/>
    </row>
    <row r="17" spans="1:5" s="98" customFormat="1" ht="18.75" customHeight="1" thickTop="1">
      <c r="A17" s="242" t="s">
        <v>418</v>
      </c>
      <c r="B17" s="96">
        <f>SUM(B4:B14)</f>
        <v>10000</v>
      </c>
      <c r="C17" s="96">
        <f>SUM(C4:C14)</f>
        <v>10720</v>
      </c>
      <c r="D17" s="96">
        <f>SUM(D4:D14)</f>
        <v>10900</v>
      </c>
      <c r="E17" s="96">
        <f>SUM(E4:E16)</f>
        <v>9720</v>
      </c>
    </row>
    <row r="19" spans="1:5" ht="18.75" customHeight="1">
      <c r="A19" s="344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RowHeight="18.75" customHeight="1"/>
  <cols>
    <col min="1" max="1" width="42.28515625" style="233" customWidth="1"/>
    <col min="2" max="2" width="11.42578125" style="68" customWidth="1"/>
    <col min="3" max="3" width="11.42578125" style="97" customWidth="1"/>
    <col min="4" max="5" width="11.42578125" style="67" customWidth="1"/>
    <col min="6" max="16384" width="9.140625" style="67"/>
  </cols>
  <sheetData>
    <row r="1" spans="1:5" s="98" customFormat="1" ht="18.75" customHeight="1">
      <c r="A1" s="641" t="s">
        <v>557</v>
      </c>
      <c r="B1" s="615"/>
      <c r="C1" s="597"/>
      <c r="D1" s="597"/>
      <c r="E1" s="597"/>
    </row>
    <row r="2" spans="1:5" ht="18.75" customHeight="1">
      <c r="A2" s="234"/>
      <c r="B2" s="102"/>
      <c r="C2" s="103"/>
      <c r="D2" s="103"/>
      <c r="E2" s="103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284" customFormat="1" ht="18.75" customHeight="1">
      <c r="A4" s="239"/>
      <c r="B4" s="267"/>
      <c r="C4" s="648"/>
      <c r="D4" s="648"/>
      <c r="E4" s="648"/>
    </row>
    <row r="5" spans="1:5" s="98" customFormat="1" ht="18.75" customHeight="1">
      <c r="A5" s="141"/>
      <c r="B5" s="102"/>
      <c r="C5" s="81"/>
      <c r="D5" s="81"/>
      <c r="E5" s="81"/>
    </row>
    <row r="6" spans="1:5" s="98" customFormat="1" ht="18.75" customHeight="1">
      <c r="A6" s="141" t="s">
        <v>702</v>
      </c>
      <c r="B6" s="102">
        <v>150</v>
      </c>
      <c r="C6" s="81"/>
      <c r="D6" s="81"/>
      <c r="E6" s="81"/>
    </row>
    <row r="7" spans="1:5" s="98" customFormat="1" ht="18.75" customHeight="1">
      <c r="A7" s="141" t="s">
        <v>700</v>
      </c>
      <c r="B7" s="102">
        <v>125</v>
      </c>
      <c r="C7" s="81">
        <v>125</v>
      </c>
      <c r="D7" s="81">
        <v>125</v>
      </c>
      <c r="E7" s="81">
        <v>210</v>
      </c>
    </row>
    <row r="8" spans="1:5" s="98" customFormat="1" ht="18.75" customHeight="1">
      <c r="A8" s="141" t="s">
        <v>496</v>
      </c>
      <c r="B8" s="102">
        <v>100</v>
      </c>
      <c r="C8" s="81"/>
      <c r="D8" s="81"/>
      <c r="E8" s="81">
        <v>0</v>
      </c>
    </row>
    <row r="9" spans="1:5" s="98" customFormat="1" ht="18.75" customHeight="1">
      <c r="A9" s="141" t="s">
        <v>497</v>
      </c>
      <c r="B9" s="102">
        <v>50</v>
      </c>
      <c r="C9" s="81">
        <v>50</v>
      </c>
      <c r="D9" s="81">
        <v>75</v>
      </c>
      <c r="E9" s="81">
        <v>70</v>
      </c>
    </row>
    <row r="10" spans="1:5" s="98" customFormat="1" ht="18.75" customHeight="1">
      <c r="A10" s="141" t="s">
        <v>701</v>
      </c>
      <c r="B10" s="102"/>
      <c r="C10" s="81">
        <v>1000</v>
      </c>
      <c r="D10" s="81">
        <v>1000</v>
      </c>
      <c r="E10" s="81">
        <v>1000</v>
      </c>
    </row>
    <row r="11" spans="1:5" s="98" customFormat="1" ht="18.75" customHeight="1">
      <c r="A11" s="141"/>
      <c r="B11" s="102"/>
      <c r="C11" s="81"/>
      <c r="D11" s="81"/>
      <c r="E11" s="81"/>
    </row>
    <row r="12" spans="1:5" ht="18.75" customHeight="1">
      <c r="A12" s="141"/>
      <c r="B12" s="102"/>
      <c r="C12" s="81"/>
      <c r="D12" s="81"/>
      <c r="E12" s="81"/>
    </row>
    <row r="13" spans="1:5" ht="18.75" customHeight="1">
      <c r="A13" s="234"/>
      <c r="B13" s="102"/>
      <c r="C13" s="81"/>
      <c r="D13" s="81"/>
      <c r="E13" s="81"/>
    </row>
    <row r="14" spans="1:5" ht="18.75" customHeight="1" thickBot="1">
      <c r="A14" s="234"/>
      <c r="B14" s="104"/>
      <c r="C14" s="105"/>
      <c r="D14" s="105"/>
      <c r="E14" s="105"/>
    </row>
    <row r="15" spans="1:5" s="98" customFormat="1" ht="18.75" customHeight="1" thickTop="1">
      <c r="A15" s="242" t="s">
        <v>418</v>
      </c>
      <c r="B15" s="197">
        <f>SUM(B4:B14)</f>
        <v>425</v>
      </c>
      <c r="C15" s="651">
        <f>SUM(C4:C14)</f>
        <v>1175</v>
      </c>
      <c r="D15" s="651">
        <f>SUM(D4:D14)</f>
        <v>1200</v>
      </c>
      <c r="E15" s="651">
        <f>SUM(E4:E14)</f>
        <v>1280</v>
      </c>
    </row>
    <row r="17" spans="1:3" ht="18.75" customHeight="1">
      <c r="A17" s="687" t="s">
        <v>667</v>
      </c>
      <c r="B17" s="345"/>
      <c r="C17" s="346"/>
    </row>
    <row r="18" spans="1:3" ht="18.75" customHeight="1">
      <c r="A18" s="687" t="s">
        <v>770</v>
      </c>
      <c r="B18" s="345"/>
      <c r="C18" s="346"/>
    </row>
    <row r="19" spans="1:3" ht="18.75" customHeight="1">
      <c r="A19" s="46" t="s">
        <v>776</v>
      </c>
    </row>
    <row r="20" spans="1:3" ht="18.75" customHeight="1">
      <c r="A20" s="46" t="s">
        <v>769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K28"/>
  <sheetViews>
    <sheetView workbookViewId="0"/>
  </sheetViews>
  <sheetFormatPr defaultRowHeight="18.75" customHeight="1"/>
  <cols>
    <col min="1" max="1" width="42" style="233" customWidth="1"/>
    <col min="2" max="2" width="12.140625" style="68" customWidth="1"/>
    <col min="3" max="3" width="12.140625" style="97" customWidth="1"/>
    <col min="4" max="5" width="12.140625" style="67" customWidth="1"/>
    <col min="6" max="16384" width="9.140625" style="67"/>
  </cols>
  <sheetData>
    <row r="1" spans="1:11" s="98" customFormat="1" ht="18.75" customHeight="1">
      <c r="A1" s="641" t="s">
        <v>558</v>
      </c>
      <c r="B1" s="615"/>
      <c r="C1" s="597"/>
      <c r="D1" s="597"/>
      <c r="E1" s="597"/>
    </row>
    <row r="2" spans="1:11" ht="18.75" customHeight="1">
      <c r="A2" s="234"/>
      <c r="B2" s="102"/>
      <c r="C2" s="103"/>
      <c r="D2" s="103"/>
      <c r="E2" s="103"/>
    </row>
    <row r="3" spans="1:11" s="98" customFormat="1" ht="18.75" customHeight="1">
      <c r="A3" s="244" t="s">
        <v>420</v>
      </c>
      <c r="B3" s="93">
        <v>2006</v>
      </c>
      <c r="C3" s="237">
        <v>2007</v>
      </c>
      <c r="D3" s="237">
        <v>2008</v>
      </c>
      <c r="E3" s="237">
        <v>2009</v>
      </c>
    </row>
    <row r="4" spans="1:11" s="284" customFormat="1" ht="18.75" customHeight="1">
      <c r="A4" s="124"/>
      <c r="B4" s="124"/>
      <c r="C4" s="272"/>
      <c r="D4" s="272"/>
      <c r="E4" s="272"/>
    </row>
    <row r="5" spans="1:11" s="98" customFormat="1" ht="18.75" customHeight="1">
      <c r="A5" s="124" t="s">
        <v>467</v>
      </c>
      <c r="B5" s="94">
        <v>200</v>
      </c>
      <c r="C5" s="137">
        <v>150</v>
      </c>
      <c r="D5" s="137">
        <v>125</v>
      </c>
      <c r="E5" s="137">
        <v>75</v>
      </c>
      <c r="F5" s="67" t="s">
        <v>1228</v>
      </c>
    </row>
    <row r="6" spans="1:11" ht="18.75" customHeight="1">
      <c r="A6" s="124" t="s">
        <v>1229</v>
      </c>
      <c r="B6" s="94">
        <v>500</v>
      </c>
      <c r="C6" s="137">
        <v>500</v>
      </c>
      <c r="D6" s="137">
        <v>500</v>
      </c>
      <c r="E6" s="137">
        <v>500</v>
      </c>
    </row>
    <row r="7" spans="1:11" ht="18.75" customHeight="1">
      <c r="A7" s="124" t="s">
        <v>518</v>
      </c>
      <c r="B7" s="138">
        <v>20</v>
      </c>
      <c r="C7" s="137">
        <v>0</v>
      </c>
      <c r="D7" s="137">
        <v>0</v>
      </c>
      <c r="E7" s="137">
        <v>0</v>
      </c>
    </row>
    <row r="8" spans="1:11" ht="18.75" customHeight="1">
      <c r="A8" s="124" t="s">
        <v>519</v>
      </c>
      <c r="B8" s="138">
        <v>60</v>
      </c>
      <c r="C8" s="137">
        <v>60</v>
      </c>
      <c r="D8" s="137">
        <v>30</v>
      </c>
      <c r="E8" s="137">
        <v>30</v>
      </c>
    </row>
    <row r="9" spans="1:11" ht="18.75" customHeight="1">
      <c r="A9" s="141" t="s">
        <v>143</v>
      </c>
      <c r="B9" s="102">
        <v>175</v>
      </c>
      <c r="C9" s="103">
        <v>175</v>
      </c>
      <c r="D9" s="103">
        <v>400</v>
      </c>
      <c r="E9" s="103">
        <v>460</v>
      </c>
      <c r="F9" s="67" t="s">
        <v>1210</v>
      </c>
    </row>
    <row r="10" spans="1:11" ht="18.75" customHeight="1">
      <c r="A10" s="124" t="s">
        <v>705</v>
      </c>
      <c r="B10" s="593" t="s">
        <v>620</v>
      </c>
      <c r="C10" s="137">
        <v>135</v>
      </c>
      <c r="D10" s="137">
        <v>150</v>
      </c>
      <c r="E10" s="137">
        <v>150</v>
      </c>
    </row>
    <row r="11" spans="1:11" ht="18.75" customHeight="1">
      <c r="A11" s="124" t="s">
        <v>517</v>
      </c>
      <c r="B11" s="94">
        <v>25</v>
      </c>
      <c r="C11" s="137">
        <v>25</v>
      </c>
      <c r="D11" s="137">
        <v>26</v>
      </c>
      <c r="E11" s="137">
        <v>0</v>
      </c>
      <c r="F11" s="258"/>
      <c r="G11" s="258"/>
      <c r="H11" s="258"/>
      <c r="I11" s="258"/>
      <c r="J11" s="258"/>
      <c r="K11" s="258"/>
    </row>
    <row r="12" spans="1:11" ht="18.75" customHeight="1">
      <c r="A12" s="124" t="s">
        <v>1231</v>
      </c>
      <c r="B12" s="94">
        <v>120</v>
      </c>
      <c r="C12" s="137">
        <v>120</v>
      </c>
      <c r="D12" s="137">
        <v>175</v>
      </c>
      <c r="E12" s="137">
        <v>175</v>
      </c>
      <c r="F12" s="67" t="s">
        <v>1230</v>
      </c>
    </row>
    <row r="13" spans="1:11" ht="18.75" customHeight="1">
      <c r="A13" s="141" t="s">
        <v>266</v>
      </c>
      <c r="B13" s="94"/>
      <c r="C13" s="137">
        <v>150</v>
      </c>
      <c r="D13" s="137">
        <v>100</v>
      </c>
      <c r="E13" s="137">
        <v>100</v>
      </c>
      <c r="F13" s="67" t="s">
        <v>338</v>
      </c>
    </row>
    <row r="14" spans="1:11" ht="18.75" customHeight="1">
      <c r="A14" s="124" t="s">
        <v>29</v>
      </c>
      <c r="B14" s="94"/>
      <c r="C14" s="137">
        <v>500</v>
      </c>
      <c r="D14" s="137">
        <v>500</v>
      </c>
      <c r="E14" s="137">
        <v>0</v>
      </c>
    </row>
    <row r="15" spans="1:11" ht="18.75" customHeight="1">
      <c r="A15" s="124" t="s">
        <v>62</v>
      </c>
      <c r="B15" s="94"/>
      <c r="C15" s="137">
        <v>95</v>
      </c>
      <c r="D15" s="137">
        <v>75</v>
      </c>
      <c r="E15" s="137">
        <v>75</v>
      </c>
      <c r="F15" s="67" t="s">
        <v>338</v>
      </c>
    </row>
    <row r="16" spans="1:11" ht="18.75" customHeight="1">
      <c r="A16" s="141" t="s">
        <v>1232</v>
      </c>
      <c r="B16" s="94"/>
      <c r="C16" s="137">
        <v>695</v>
      </c>
      <c r="D16" s="137">
        <v>700</v>
      </c>
      <c r="E16" s="137">
        <v>0</v>
      </c>
    </row>
    <row r="17" spans="1:6" ht="18.75" customHeight="1">
      <c r="A17" s="124" t="s">
        <v>704</v>
      </c>
      <c r="B17" s="94"/>
      <c r="C17" s="137">
        <v>75</v>
      </c>
      <c r="D17" s="137">
        <v>80</v>
      </c>
      <c r="E17" s="137">
        <v>75</v>
      </c>
    </row>
    <row r="18" spans="1:6" ht="18.75" customHeight="1">
      <c r="A18" s="124" t="s">
        <v>703</v>
      </c>
      <c r="B18" s="94"/>
      <c r="C18" s="137">
        <v>100</v>
      </c>
      <c r="D18" s="137">
        <v>0</v>
      </c>
      <c r="E18" s="137">
        <v>0</v>
      </c>
    </row>
    <row r="19" spans="1:6" ht="18.75" customHeight="1">
      <c r="A19" s="671" t="s">
        <v>1233</v>
      </c>
      <c r="B19" s="754"/>
      <c r="C19" s="755"/>
      <c r="D19" s="755">
        <v>200</v>
      </c>
      <c r="E19" s="755">
        <v>200</v>
      </c>
    </row>
    <row r="20" spans="1:6" ht="18.75" customHeight="1">
      <c r="A20" s="124" t="s">
        <v>144</v>
      </c>
      <c r="B20" s="94"/>
      <c r="C20" s="137"/>
      <c r="D20" s="137">
        <v>175</v>
      </c>
      <c r="E20" s="137">
        <v>125</v>
      </c>
      <c r="F20" s="67" t="s">
        <v>1210</v>
      </c>
    </row>
    <row r="21" spans="1:6" ht="18.75" customHeight="1">
      <c r="A21" s="124" t="s">
        <v>1120</v>
      </c>
      <c r="B21" s="94"/>
      <c r="C21" s="137"/>
      <c r="D21" s="137"/>
      <c r="E21" s="137">
        <v>1000</v>
      </c>
    </row>
    <row r="22" spans="1:6" ht="18.75" customHeight="1">
      <c r="A22" s="147" t="s">
        <v>1234</v>
      </c>
      <c r="B22" s="95"/>
      <c r="C22" s="246"/>
      <c r="D22" s="246"/>
      <c r="E22" s="246">
        <v>200</v>
      </c>
    </row>
    <row r="23" spans="1:6" ht="18.75" customHeight="1">
      <c r="A23" s="265"/>
      <c r="B23" s="282"/>
      <c r="C23" s="730"/>
      <c r="D23" s="730"/>
      <c r="E23" s="730"/>
    </row>
    <row r="24" spans="1:6" s="98" customFormat="1" ht="18.75" customHeight="1">
      <c r="A24" s="756" t="s">
        <v>418</v>
      </c>
      <c r="B24" s="757">
        <f>SUM(B4:B23)</f>
        <v>1100</v>
      </c>
      <c r="C24" s="757">
        <f>SUM(C4:C23)</f>
        <v>2780</v>
      </c>
      <c r="D24" s="757">
        <f>SUM(D4:D23)</f>
        <v>3236</v>
      </c>
      <c r="E24" s="757">
        <f>SUM(E4:E23)</f>
        <v>3165</v>
      </c>
    </row>
    <row r="26" spans="1:6" ht="18.75" customHeight="1">
      <c r="A26" s="46"/>
    </row>
    <row r="27" spans="1:6" ht="18.75" customHeight="1">
      <c r="A27" s="688"/>
    </row>
    <row r="28" spans="1:6" ht="18.75" customHeight="1">
      <c r="A28" s="68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H1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6.85546875" style="233" customWidth="1"/>
    <col min="2" max="2" width="11.7109375" style="68" customWidth="1"/>
    <col min="3" max="3" width="11.7109375" style="97" customWidth="1"/>
    <col min="4" max="5" width="11.7109375" style="67" customWidth="1"/>
    <col min="6" max="16384" width="9.140625" style="67"/>
  </cols>
  <sheetData>
    <row r="1" spans="1:8" s="585" customFormat="1" ht="18.75" customHeight="1">
      <c r="A1" s="641" t="s">
        <v>492</v>
      </c>
      <c r="B1" s="615"/>
      <c r="C1" s="597"/>
      <c r="D1" s="597"/>
      <c r="E1" s="597"/>
    </row>
    <row r="2" spans="1:8" ht="12" customHeight="1">
      <c r="A2" s="234"/>
      <c r="B2" s="102"/>
      <c r="C2" s="103"/>
      <c r="D2" s="103"/>
      <c r="E2" s="103"/>
    </row>
    <row r="3" spans="1:8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  <c r="F3" s="258"/>
      <c r="G3" s="258"/>
      <c r="H3" s="258"/>
    </row>
    <row r="4" spans="1:8" s="284" customFormat="1" ht="18.75" customHeight="1">
      <c r="A4" s="239"/>
      <c r="B4" s="303"/>
      <c r="C4" s="303"/>
      <c r="D4" s="303"/>
      <c r="E4" s="303"/>
      <c r="F4" s="258"/>
      <c r="G4" s="258"/>
      <c r="H4" s="258"/>
    </row>
    <row r="5" spans="1:8" ht="15" customHeight="1">
      <c r="A5" s="472" t="s">
        <v>513</v>
      </c>
      <c r="B5" s="473">
        <v>200</v>
      </c>
      <c r="C5" s="245">
        <v>0</v>
      </c>
      <c r="D5" s="245">
        <v>0</v>
      </c>
      <c r="E5" s="245">
        <v>0</v>
      </c>
      <c r="F5" s="258"/>
      <c r="G5" s="258"/>
      <c r="H5" s="258"/>
    </row>
    <row r="6" spans="1:8" ht="15" customHeight="1">
      <c r="A6" s="143" t="s">
        <v>4</v>
      </c>
      <c r="B6" s="473">
        <v>60</v>
      </c>
      <c r="C6" s="245">
        <v>90</v>
      </c>
      <c r="D6" s="245">
        <v>90</v>
      </c>
      <c r="E6" s="245">
        <v>0</v>
      </c>
      <c r="F6" s="258"/>
      <c r="G6" s="258"/>
      <c r="H6" s="258"/>
    </row>
    <row r="7" spans="1:8" ht="15" customHeight="1">
      <c r="A7" s="472" t="s">
        <v>3</v>
      </c>
      <c r="B7" s="473">
        <v>150</v>
      </c>
      <c r="C7" s="245">
        <v>150</v>
      </c>
      <c r="D7" s="245">
        <v>0</v>
      </c>
      <c r="E7" s="245">
        <v>0</v>
      </c>
      <c r="F7" s="258"/>
      <c r="G7" s="258"/>
      <c r="H7" s="258"/>
    </row>
    <row r="8" spans="1:8" ht="15" customHeight="1">
      <c r="A8" s="472" t="s">
        <v>763</v>
      </c>
      <c r="B8" s="473">
        <v>300</v>
      </c>
      <c r="C8" s="245">
        <v>150</v>
      </c>
      <c r="D8" s="245">
        <v>85</v>
      </c>
      <c r="E8" s="245">
        <v>0</v>
      </c>
      <c r="F8" s="258"/>
      <c r="G8" s="258"/>
      <c r="H8" s="258"/>
    </row>
    <row r="9" spans="1:8" ht="15" customHeight="1">
      <c r="A9" s="472" t="s">
        <v>2</v>
      </c>
      <c r="B9" s="473">
        <v>700</v>
      </c>
      <c r="C9" s="245">
        <v>250</v>
      </c>
      <c r="D9" s="245">
        <v>300</v>
      </c>
      <c r="E9" s="245">
        <v>300</v>
      </c>
      <c r="F9" s="258"/>
      <c r="G9" s="258"/>
      <c r="H9" s="258"/>
    </row>
    <row r="10" spans="1:8" ht="16.5">
      <c r="A10" s="474" t="s">
        <v>1251</v>
      </c>
      <c r="B10" s="475">
        <v>300</v>
      </c>
      <c r="C10" s="476">
        <v>300</v>
      </c>
      <c r="D10" s="476">
        <v>217</v>
      </c>
      <c r="E10" s="476">
        <f>217+1570</f>
        <v>1787</v>
      </c>
      <c r="F10" s="258"/>
      <c r="G10" s="258"/>
      <c r="H10" s="258"/>
    </row>
    <row r="11" spans="1:8" ht="16.5">
      <c r="A11" s="474" t="s">
        <v>1252</v>
      </c>
      <c r="B11" s="475">
        <v>0</v>
      </c>
      <c r="C11" s="476">
        <v>0</v>
      </c>
      <c r="D11" s="476">
        <v>0</v>
      </c>
      <c r="E11" s="476">
        <v>85</v>
      </c>
      <c r="F11" s="258"/>
      <c r="G11" s="258"/>
      <c r="H11" s="258"/>
    </row>
    <row r="12" spans="1:8" ht="16.5">
      <c r="A12" s="474" t="s">
        <v>1253</v>
      </c>
      <c r="B12" s="475">
        <v>0</v>
      </c>
      <c r="C12" s="476">
        <v>0</v>
      </c>
      <c r="D12" s="476">
        <v>0</v>
      </c>
      <c r="E12" s="476">
        <v>650</v>
      </c>
      <c r="F12" s="258"/>
      <c r="G12" s="258"/>
      <c r="H12" s="258"/>
    </row>
    <row r="13" spans="1:8" ht="16.5">
      <c r="A13" s="143" t="s">
        <v>876</v>
      </c>
      <c r="B13" s="473">
        <v>300</v>
      </c>
      <c r="C13" s="245">
        <v>300</v>
      </c>
      <c r="D13" s="245">
        <v>0</v>
      </c>
      <c r="E13" s="245">
        <v>0</v>
      </c>
      <c r="F13" s="258"/>
      <c r="G13" s="258"/>
      <c r="H13" s="258"/>
    </row>
    <row r="14" spans="1:8" ht="16.5">
      <c r="A14" s="143" t="s">
        <v>8</v>
      </c>
      <c r="B14" s="473">
        <v>225</v>
      </c>
      <c r="C14" s="245">
        <v>600</v>
      </c>
      <c r="D14" s="245">
        <v>600</v>
      </c>
      <c r="E14" s="245">
        <v>400</v>
      </c>
      <c r="F14" s="258"/>
      <c r="G14" s="258"/>
      <c r="H14" s="258"/>
    </row>
    <row r="15" spans="1:8" ht="16.5">
      <c r="A15" s="472" t="s">
        <v>759</v>
      </c>
      <c r="B15" s="473">
        <v>750</v>
      </c>
      <c r="C15" s="245">
        <v>750</v>
      </c>
      <c r="D15" s="245">
        <v>190</v>
      </c>
      <c r="E15" s="245">
        <v>190</v>
      </c>
      <c r="F15" s="258"/>
      <c r="G15" s="258"/>
      <c r="H15" s="258"/>
    </row>
    <row r="16" spans="1:8" ht="16.5">
      <c r="A16" s="472" t="s">
        <v>460</v>
      </c>
      <c r="B16" s="473">
        <v>800</v>
      </c>
      <c r="C16" s="245">
        <v>800</v>
      </c>
      <c r="D16" s="245">
        <v>900</v>
      </c>
      <c r="E16" s="245">
        <v>900</v>
      </c>
      <c r="F16" s="258"/>
      <c r="G16" s="258"/>
      <c r="H16" s="258"/>
    </row>
    <row r="17" spans="1:8" ht="16.5">
      <c r="A17" s="472" t="s">
        <v>765</v>
      </c>
      <c r="B17" s="473">
        <v>1000</v>
      </c>
      <c r="C17" s="245">
        <v>1000</v>
      </c>
      <c r="D17" s="245">
        <v>0</v>
      </c>
      <c r="E17" s="245">
        <v>0</v>
      </c>
      <c r="F17" s="258"/>
      <c r="G17" s="258"/>
      <c r="H17" s="258"/>
    </row>
    <row r="18" spans="1:8" ht="16.5">
      <c r="A18" s="143" t="s">
        <v>512</v>
      </c>
      <c r="B18" s="473">
        <v>1500</v>
      </c>
      <c r="C18" s="245">
        <v>1500</v>
      </c>
      <c r="D18" s="245">
        <v>500</v>
      </c>
      <c r="E18" s="245">
        <v>500</v>
      </c>
      <c r="F18" s="258"/>
      <c r="G18" s="258"/>
      <c r="H18" s="258"/>
    </row>
    <row r="19" spans="1:8" ht="16.5">
      <c r="A19" s="143" t="s">
        <v>880</v>
      </c>
      <c r="B19" s="473">
        <v>2000</v>
      </c>
      <c r="C19" s="245">
        <v>2000</v>
      </c>
      <c r="D19" s="245">
        <v>2000</v>
      </c>
      <c r="E19" s="245">
        <v>2000</v>
      </c>
      <c r="F19" s="258"/>
      <c r="G19" s="258"/>
      <c r="H19" s="258"/>
    </row>
    <row r="20" spans="1:8" ht="16.5">
      <c r="A20" s="255" t="s">
        <v>7</v>
      </c>
      <c r="B20" s="142">
        <v>2000</v>
      </c>
      <c r="C20" s="245">
        <v>2000</v>
      </c>
      <c r="D20" s="245">
        <v>1000</v>
      </c>
      <c r="E20" s="245">
        <v>0</v>
      </c>
      <c r="F20" s="258"/>
      <c r="G20" s="258"/>
      <c r="H20" s="258"/>
    </row>
    <row r="21" spans="1:8" ht="16.5">
      <c r="A21" s="143" t="s">
        <v>762</v>
      </c>
      <c r="B21" s="473">
        <v>2500</v>
      </c>
      <c r="C21" s="245">
        <v>2000</v>
      </c>
      <c r="D21" s="245">
        <v>4600</v>
      </c>
      <c r="E21" s="245">
        <v>1600</v>
      </c>
      <c r="F21" s="258"/>
      <c r="G21" s="258"/>
      <c r="H21" s="258"/>
    </row>
    <row r="22" spans="1:8" ht="16.5">
      <c r="A22" s="472" t="s">
        <v>629</v>
      </c>
      <c r="B22" s="473">
        <v>50</v>
      </c>
      <c r="C22" s="245">
        <v>0</v>
      </c>
      <c r="D22" s="245">
        <v>0</v>
      </c>
      <c r="E22" s="245">
        <v>0</v>
      </c>
      <c r="F22" s="258"/>
      <c r="G22" s="258"/>
      <c r="H22" s="258"/>
    </row>
    <row r="23" spans="1:8" ht="16.5">
      <c r="A23" s="472" t="s">
        <v>511</v>
      </c>
      <c r="B23" s="473">
        <v>100</v>
      </c>
      <c r="C23" s="245">
        <v>100</v>
      </c>
      <c r="D23" s="245">
        <v>100</v>
      </c>
      <c r="E23" s="245">
        <v>100</v>
      </c>
      <c r="F23" s="258"/>
      <c r="G23" s="258"/>
      <c r="H23" s="258"/>
    </row>
    <row r="24" spans="1:8" ht="16.5">
      <c r="A24" s="143" t="s">
        <v>627</v>
      </c>
      <c r="B24" s="142">
        <v>100</v>
      </c>
      <c r="C24" s="142">
        <v>0</v>
      </c>
      <c r="D24" s="142">
        <v>0</v>
      </c>
      <c r="E24" s="142">
        <v>0</v>
      </c>
      <c r="F24" s="258"/>
      <c r="G24" s="258"/>
      <c r="H24" s="258"/>
    </row>
    <row r="25" spans="1:8" ht="16.5">
      <c r="A25" s="143" t="s">
        <v>628</v>
      </c>
      <c r="B25" s="142">
        <v>100</v>
      </c>
      <c r="C25" s="142">
        <v>0</v>
      </c>
      <c r="D25" s="142">
        <v>0</v>
      </c>
      <c r="E25" s="142">
        <v>0</v>
      </c>
      <c r="F25" s="258"/>
      <c r="G25" s="258"/>
      <c r="H25" s="258"/>
    </row>
    <row r="26" spans="1:8" ht="16.5">
      <c r="A26" s="472" t="s">
        <v>638</v>
      </c>
      <c r="B26" s="473">
        <v>370</v>
      </c>
      <c r="C26" s="245">
        <v>0</v>
      </c>
      <c r="D26" s="245">
        <v>0</v>
      </c>
      <c r="E26" s="245">
        <v>0</v>
      </c>
      <c r="F26" s="258"/>
      <c r="G26" s="258"/>
      <c r="H26" s="258"/>
    </row>
    <row r="27" spans="1:8" ht="16.5">
      <c r="A27" s="143" t="s">
        <v>520</v>
      </c>
      <c r="B27" s="473">
        <v>3400</v>
      </c>
      <c r="C27" s="245">
        <v>0</v>
      </c>
      <c r="D27" s="245">
        <v>0</v>
      </c>
      <c r="E27" s="245">
        <v>0</v>
      </c>
      <c r="F27" s="258"/>
      <c r="G27" s="258"/>
      <c r="H27" s="258"/>
    </row>
    <row r="28" spans="1:8" ht="16.5">
      <c r="A28" s="472" t="s">
        <v>5</v>
      </c>
      <c r="B28" s="473">
        <v>0</v>
      </c>
      <c r="C28" s="245">
        <v>600</v>
      </c>
      <c r="D28" s="245">
        <v>600</v>
      </c>
      <c r="E28" s="245">
        <v>4800</v>
      </c>
      <c r="F28" s="258"/>
      <c r="G28" s="258"/>
      <c r="H28" s="258"/>
    </row>
    <row r="29" spans="1:8" ht="15" customHeight="1">
      <c r="A29" s="143" t="s">
        <v>6</v>
      </c>
      <c r="B29" s="473">
        <v>0</v>
      </c>
      <c r="C29" s="245">
        <v>1800</v>
      </c>
      <c r="D29" s="245">
        <v>0</v>
      </c>
      <c r="E29" s="245">
        <v>0</v>
      </c>
      <c r="F29" s="258"/>
      <c r="G29" s="258"/>
      <c r="H29" s="258"/>
    </row>
    <row r="30" spans="1:8" ht="15" customHeight="1">
      <c r="A30" s="143" t="s">
        <v>760</v>
      </c>
      <c r="B30" s="473">
        <v>0</v>
      </c>
      <c r="C30" s="245">
        <v>1000</v>
      </c>
      <c r="D30" s="245">
        <v>1000</v>
      </c>
      <c r="E30" s="245">
        <v>1000</v>
      </c>
      <c r="F30" s="258"/>
      <c r="G30" s="258"/>
      <c r="H30" s="258"/>
    </row>
    <row r="31" spans="1:8" ht="15" customHeight="1">
      <c r="A31" s="143" t="s">
        <v>761</v>
      </c>
      <c r="B31" s="142">
        <v>0</v>
      </c>
      <c r="C31" s="142">
        <v>200</v>
      </c>
      <c r="D31" s="142">
        <v>271</v>
      </c>
      <c r="E31" s="142">
        <v>0</v>
      </c>
      <c r="F31" s="258"/>
      <c r="G31" s="258"/>
      <c r="H31" s="258"/>
    </row>
    <row r="32" spans="1:8" ht="15" customHeight="1">
      <c r="A32" s="472" t="s">
        <v>722</v>
      </c>
      <c r="B32" s="473">
        <v>0</v>
      </c>
      <c r="C32" s="245">
        <v>0</v>
      </c>
      <c r="D32" s="245">
        <v>1000</v>
      </c>
      <c r="E32" s="245">
        <v>1000</v>
      </c>
      <c r="F32" s="258"/>
      <c r="G32" s="258"/>
      <c r="H32" s="258"/>
    </row>
    <row r="33" spans="1:8" ht="15" customHeight="1">
      <c r="A33" s="143" t="s">
        <v>764</v>
      </c>
      <c r="B33" s="473">
        <v>0</v>
      </c>
      <c r="C33" s="245">
        <v>0</v>
      </c>
      <c r="D33" s="245">
        <v>1000</v>
      </c>
      <c r="E33" s="245">
        <v>0</v>
      </c>
      <c r="F33" s="258"/>
      <c r="G33" s="258"/>
      <c r="H33" s="258"/>
    </row>
    <row r="34" spans="1:8" ht="15" customHeight="1">
      <c r="A34" s="143" t="s">
        <v>758</v>
      </c>
      <c r="B34" s="473">
        <v>0</v>
      </c>
      <c r="C34" s="245">
        <v>0</v>
      </c>
      <c r="D34" s="245">
        <v>181</v>
      </c>
      <c r="E34" s="245">
        <v>181</v>
      </c>
      <c r="F34" s="258"/>
      <c r="G34" s="258"/>
      <c r="H34" s="258"/>
    </row>
    <row r="35" spans="1:8" ht="15" customHeight="1">
      <c r="A35" s="143" t="s">
        <v>718</v>
      </c>
      <c r="B35" s="758">
        <v>0</v>
      </c>
      <c r="C35" s="759">
        <v>0</v>
      </c>
      <c r="D35" s="759">
        <v>2640</v>
      </c>
      <c r="E35" s="759">
        <v>0</v>
      </c>
      <c r="F35" s="258"/>
      <c r="G35" s="258"/>
      <c r="H35" s="258"/>
    </row>
    <row r="36" spans="1:8" ht="15" customHeight="1" thickBot="1">
      <c r="A36" s="342"/>
      <c r="B36" s="340"/>
      <c r="C36" s="341"/>
      <c r="D36" s="341"/>
      <c r="E36" s="341"/>
      <c r="F36" s="258"/>
      <c r="G36" s="258"/>
      <c r="H36" s="258"/>
    </row>
    <row r="37" spans="1:8" s="98" customFormat="1" ht="20.25" customHeight="1" thickTop="1">
      <c r="A37" s="242" t="s">
        <v>406</v>
      </c>
      <c r="B37" s="145">
        <f>SUM(B4:B36)</f>
        <v>16905</v>
      </c>
      <c r="C37" s="145">
        <f>SUM(C4:C36)</f>
        <v>15590</v>
      </c>
      <c r="D37" s="145">
        <f>SUM(D4:D36)</f>
        <v>17274</v>
      </c>
      <c r="E37" s="145">
        <f>SUM(E4:E36)</f>
        <v>15493</v>
      </c>
      <c r="F37" s="258"/>
      <c r="G37" s="258"/>
      <c r="H37" s="258"/>
    </row>
    <row r="39" spans="1:8" ht="18.75" customHeight="1">
      <c r="A39" s="67"/>
      <c r="B39" s="67"/>
      <c r="C39" s="67"/>
    </row>
    <row r="40" spans="1:8" ht="18.75" customHeight="1">
      <c r="A40" s="67"/>
      <c r="B40" s="67"/>
      <c r="C40" s="67"/>
    </row>
    <row r="41" spans="1:8" ht="18" customHeight="1">
      <c r="A41" s="67"/>
      <c r="B41" s="67"/>
      <c r="C41" s="67"/>
    </row>
    <row r="42" spans="1:8" ht="18" customHeight="1">
      <c r="A42" s="67"/>
      <c r="B42" s="67"/>
      <c r="C42" s="67"/>
    </row>
    <row r="43" spans="1:8" ht="18" customHeight="1">
      <c r="A43" s="67"/>
      <c r="B43" s="67"/>
      <c r="C43" s="67"/>
    </row>
    <row r="44" spans="1:8" ht="18" customHeight="1">
      <c r="A44" s="67"/>
      <c r="B44" s="67"/>
      <c r="C44" s="67"/>
    </row>
    <row r="45" spans="1:8" ht="18" customHeight="1">
      <c r="A45" s="67"/>
      <c r="B45" s="67"/>
      <c r="C45" s="67"/>
    </row>
    <row r="46" spans="1:8" ht="18" customHeight="1">
      <c r="A46" s="67"/>
      <c r="B46" s="67"/>
      <c r="C46" s="67"/>
    </row>
    <row r="47" spans="1:8" ht="18" customHeight="1">
      <c r="A47" s="67"/>
      <c r="B47" s="67"/>
      <c r="C47" s="67"/>
    </row>
    <row r="48" spans="1:8" ht="18" customHeight="1">
      <c r="A48" s="67"/>
      <c r="B48" s="67"/>
      <c r="C48" s="67"/>
    </row>
    <row r="49" spans="1:3" ht="18" customHeight="1">
      <c r="A49" s="67"/>
      <c r="B49" s="67"/>
      <c r="C49" s="67"/>
    </row>
    <row r="50" spans="1:3" ht="18" customHeight="1">
      <c r="A50" s="67"/>
      <c r="B50" s="67"/>
      <c r="C50" s="67"/>
    </row>
    <row r="51" spans="1:3" ht="18" customHeight="1">
      <c r="A51" s="67"/>
      <c r="B51" s="67"/>
      <c r="C51" s="67"/>
    </row>
    <row r="52" spans="1:3" ht="18" customHeight="1">
      <c r="A52" s="67"/>
      <c r="B52" s="67"/>
      <c r="C52" s="67"/>
    </row>
    <row r="53" spans="1:3" ht="18" customHeight="1">
      <c r="A53" s="67"/>
      <c r="B53" s="67"/>
      <c r="C53" s="67"/>
    </row>
    <row r="54" spans="1:3" ht="18" customHeight="1">
      <c r="A54" s="67"/>
      <c r="B54" s="67"/>
      <c r="C54" s="67"/>
    </row>
    <row r="55" spans="1:3" ht="18" customHeight="1">
      <c r="A55" s="67"/>
      <c r="B55" s="67"/>
      <c r="C55" s="67"/>
    </row>
    <row r="56" spans="1:3" ht="18" customHeight="1">
      <c r="A56" s="67"/>
      <c r="B56" s="67"/>
      <c r="C56" s="67"/>
    </row>
    <row r="57" spans="1:3" ht="18" customHeight="1">
      <c r="A57" s="67"/>
      <c r="B57" s="67"/>
      <c r="C57" s="67"/>
    </row>
    <row r="58" spans="1:3" ht="18" customHeight="1">
      <c r="A58" s="67"/>
      <c r="B58" s="67"/>
      <c r="C58" s="67"/>
    </row>
    <row r="59" spans="1:3" ht="18" customHeight="1">
      <c r="A59" s="67"/>
      <c r="B59" s="67"/>
      <c r="C59" s="67"/>
    </row>
    <row r="60" spans="1:3" ht="18" customHeight="1">
      <c r="A60" s="67"/>
      <c r="B60" s="67"/>
      <c r="C60" s="67"/>
    </row>
    <row r="61" spans="1:3" ht="18" customHeight="1">
      <c r="A61" s="67"/>
      <c r="B61" s="67"/>
      <c r="C61" s="67"/>
    </row>
    <row r="62" spans="1:3" ht="18" customHeight="1">
      <c r="A62" s="67"/>
      <c r="B62" s="67"/>
      <c r="C62" s="67"/>
    </row>
    <row r="63" spans="1:3" ht="18" customHeight="1">
      <c r="A63" s="67"/>
      <c r="B63" s="67"/>
      <c r="C63" s="67"/>
    </row>
    <row r="64" spans="1:3" ht="18" customHeight="1">
      <c r="A64" s="67"/>
      <c r="B64" s="67"/>
      <c r="C64" s="67"/>
    </row>
    <row r="65" spans="1:3" ht="18" customHeight="1">
      <c r="A65" s="67"/>
      <c r="B65" s="67"/>
      <c r="C65" s="67"/>
    </row>
    <row r="66" spans="1:3" ht="18" customHeight="1">
      <c r="A66" s="67"/>
      <c r="B66" s="67"/>
      <c r="C66" s="67"/>
    </row>
    <row r="67" spans="1:3" ht="18" customHeight="1">
      <c r="A67" s="67"/>
      <c r="B67" s="67"/>
      <c r="C67" s="67"/>
    </row>
    <row r="68" spans="1:3" ht="18" customHeight="1">
      <c r="A68" s="67"/>
      <c r="B68" s="67"/>
      <c r="C68" s="67"/>
    </row>
    <row r="69" spans="1:3" ht="18" customHeight="1">
      <c r="A69" s="67"/>
      <c r="B69" s="67"/>
      <c r="C69" s="67"/>
    </row>
    <row r="70" spans="1:3" ht="18" customHeight="1">
      <c r="A70" s="67"/>
      <c r="B70" s="67"/>
      <c r="C70" s="67"/>
    </row>
    <row r="71" spans="1:3" ht="18" customHeight="1">
      <c r="A71" s="67"/>
      <c r="B71" s="67"/>
      <c r="C71" s="67"/>
    </row>
    <row r="72" spans="1:3" ht="18" customHeight="1">
      <c r="A72" s="67"/>
      <c r="B72" s="67"/>
      <c r="C72" s="67"/>
    </row>
    <row r="73" spans="1:3" ht="18" customHeight="1">
      <c r="A73" s="67"/>
      <c r="B73" s="67"/>
      <c r="C73" s="67"/>
    </row>
    <row r="74" spans="1:3" ht="18" customHeight="1">
      <c r="A74" s="67"/>
      <c r="B74" s="67"/>
      <c r="C74" s="67"/>
    </row>
    <row r="75" spans="1:3" ht="18" customHeight="1">
      <c r="A75" s="67"/>
      <c r="B75" s="67"/>
      <c r="C75" s="67"/>
    </row>
    <row r="76" spans="1:3" ht="18" customHeight="1">
      <c r="A76" s="67"/>
      <c r="B76" s="67"/>
      <c r="C76" s="67"/>
    </row>
    <row r="77" spans="1:3" ht="18.75" customHeight="1">
      <c r="A77" s="67"/>
      <c r="B77" s="67"/>
      <c r="C77" s="67"/>
    </row>
    <row r="78" spans="1:3" ht="18.75" customHeight="1">
      <c r="A78" s="67"/>
      <c r="B78" s="67"/>
      <c r="C78" s="67"/>
    </row>
    <row r="79" spans="1:3" ht="18.75" customHeight="1">
      <c r="A79" s="67"/>
      <c r="B79" s="67"/>
      <c r="C79" s="67"/>
    </row>
    <row r="80" spans="1:3" ht="18.75" customHeight="1">
      <c r="A80" s="67"/>
      <c r="B80" s="67"/>
      <c r="C80" s="67"/>
    </row>
    <row r="81" spans="1:3" ht="18.75" customHeight="1">
      <c r="A81" s="67"/>
      <c r="B81" s="67"/>
      <c r="C81" s="67"/>
    </row>
    <row r="82" spans="1:3" ht="18.75" customHeight="1">
      <c r="A82" s="67"/>
      <c r="B82" s="67"/>
      <c r="C82" s="67"/>
    </row>
    <row r="83" spans="1:3" ht="18.75" customHeight="1">
      <c r="A83" s="67"/>
      <c r="B83" s="67"/>
      <c r="C83" s="67"/>
    </row>
    <row r="84" spans="1:3" ht="18.75" customHeight="1">
      <c r="A84" s="67"/>
      <c r="B84" s="67"/>
      <c r="C84" s="67"/>
    </row>
    <row r="85" spans="1:3" ht="18.75" customHeight="1">
      <c r="A85" s="67"/>
      <c r="B85" s="67"/>
      <c r="C85" s="67"/>
    </row>
    <row r="86" spans="1:3" ht="18.75" customHeight="1">
      <c r="A86" s="67"/>
      <c r="B86" s="67"/>
      <c r="C86" s="67"/>
    </row>
    <row r="87" spans="1:3" ht="18.75" customHeight="1">
      <c r="A87" s="67"/>
      <c r="B87" s="67"/>
      <c r="C87" s="67"/>
    </row>
    <row r="88" spans="1:3" ht="18.75" customHeight="1">
      <c r="A88" s="67"/>
      <c r="B88" s="67"/>
      <c r="C88" s="67"/>
    </row>
    <row r="89" spans="1:3" ht="18.75" customHeight="1">
      <c r="A89" s="67"/>
      <c r="B89" s="67"/>
      <c r="C89" s="67"/>
    </row>
    <row r="90" spans="1:3" ht="18.75" customHeight="1">
      <c r="A90" s="67"/>
      <c r="B90" s="67"/>
      <c r="C90" s="67"/>
    </row>
    <row r="91" spans="1:3" ht="18.75" customHeight="1">
      <c r="A91" s="67"/>
      <c r="B91" s="67"/>
      <c r="C91" s="67"/>
    </row>
    <row r="92" spans="1:3" ht="18.75" customHeight="1">
      <c r="A92" s="67"/>
      <c r="B92" s="67"/>
      <c r="C92" s="67"/>
    </row>
    <row r="93" spans="1:3" ht="18.75" customHeight="1">
      <c r="A93" s="67"/>
      <c r="B93" s="67"/>
      <c r="C93" s="67"/>
    </row>
    <row r="94" spans="1:3" ht="18.75" customHeight="1">
      <c r="A94" s="67"/>
      <c r="B94" s="67"/>
      <c r="C94" s="67"/>
    </row>
    <row r="95" spans="1:3" ht="18.75" customHeight="1">
      <c r="A95" s="67"/>
      <c r="B95" s="67"/>
      <c r="C95" s="67"/>
    </row>
    <row r="96" spans="1:3" ht="18.75" customHeight="1">
      <c r="A96" s="67"/>
      <c r="B96" s="67"/>
      <c r="C96" s="67"/>
    </row>
    <row r="97" spans="1:3" ht="18.75" customHeight="1">
      <c r="A97" s="67"/>
      <c r="B97" s="67"/>
      <c r="C97" s="67"/>
    </row>
    <row r="98" spans="1:3" ht="18.75" customHeight="1">
      <c r="A98" s="67"/>
      <c r="B98" s="67"/>
      <c r="C98" s="67"/>
    </row>
    <row r="99" spans="1:3" ht="18.75" customHeight="1">
      <c r="A99" s="67"/>
      <c r="B99" s="67"/>
      <c r="C99" s="67"/>
    </row>
    <row r="100" spans="1:3" ht="18.75" customHeight="1">
      <c r="A100" s="67"/>
      <c r="B100" s="67"/>
      <c r="C100" s="67"/>
    </row>
    <row r="101" spans="1:3" ht="18.75" customHeight="1">
      <c r="A101" s="67"/>
      <c r="B101" s="67"/>
      <c r="C101" s="67"/>
    </row>
    <row r="102" spans="1:3" ht="18.75" customHeight="1">
      <c r="A102" s="67"/>
      <c r="B102" s="67"/>
      <c r="C102" s="67"/>
    </row>
    <row r="103" spans="1:3" ht="18.75" customHeight="1">
      <c r="A103" s="67"/>
      <c r="B103" s="67"/>
      <c r="C103" s="67"/>
    </row>
    <row r="104" spans="1:3" ht="18.75" customHeight="1">
      <c r="A104" s="67"/>
      <c r="B104" s="67"/>
      <c r="C104" s="67"/>
    </row>
    <row r="105" spans="1:3" ht="18.75" customHeight="1">
      <c r="A105" s="67"/>
      <c r="B105" s="67"/>
      <c r="C105" s="67"/>
    </row>
    <row r="106" spans="1:3" ht="18.75" customHeight="1">
      <c r="A106" s="67"/>
      <c r="B106" s="67"/>
      <c r="C106" s="67"/>
    </row>
    <row r="107" spans="1:3" ht="18.75" customHeight="1">
      <c r="A107" s="67"/>
      <c r="B107" s="67"/>
      <c r="C107" s="67"/>
    </row>
    <row r="108" spans="1:3" ht="18.75" customHeight="1">
      <c r="A108" s="67"/>
      <c r="B108" s="67"/>
      <c r="C108" s="67"/>
    </row>
    <row r="109" spans="1:3" ht="18.75" customHeight="1">
      <c r="A109" s="67"/>
      <c r="B109" s="67"/>
      <c r="C109" s="67"/>
    </row>
    <row r="110" spans="1:3" ht="18.75" customHeight="1">
      <c r="A110" s="67"/>
      <c r="B110" s="67"/>
      <c r="C110" s="67"/>
    </row>
    <row r="111" spans="1:3" ht="18.75" customHeight="1">
      <c r="A111" s="67"/>
      <c r="B111" s="67"/>
      <c r="C111" s="67"/>
    </row>
    <row r="112" spans="1:3" ht="18.75" customHeight="1">
      <c r="A112" s="67"/>
      <c r="B112" s="67"/>
      <c r="C112" s="67"/>
    </row>
    <row r="113" spans="1:3" ht="18.75" customHeight="1">
      <c r="A113" s="67"/>
      <c r="B113" s="67"/>
      <c r="C113" s="67"/>
    </row>
    <row r="114" spans="1:3" ht="18.75" customHeight="1">
      <c r="A114" s="67"/>
      <c r="B114" s="67"/>
      <c r="C114" s="67"/>
    </row>
    <row r="115" spans="1:3" ht="18.75" customHeight="1">
      <c r="A115" s="67"/>
      <c r="B115" s="67"/>
      <c r="C115" s="67"/>
    </row>
    <row r="116" spans="1:3" ht="18.75" customHeight="1">
      <c r="A116" s="67"/>
      <c r="B116" s="67"/>
      <c r="C116" s="67"/>
    </row>
    <row r="117" spans="1:3" ht="18.75" customHeight="1">
      <c r="A117" s="67"/>
      <c r="B117" s="67"/>
      <c r="C117" s="67"/>
    </row>
    <row r="118" spans="1:3" ht="18.75" customHeight="1">
      <c r="A118" s="67"/>
      <c r="B118" s="67"/>
      <c r="C118" s="67"/>
    </row>
    <row r="119" spans="1:3" ht="18.75" customHeight="1">
      <c r="A119" s="67"/>
      <c r="B119" s="67"/>
      <c r="C119" s="67"/>
    </row>
    <row r="120" spans="1:3" ht="18.75" customHeight="1">
      <c r="A120" s="67"/>
      <c r="B120" s="67"/>
      <c r="C120" s="67"/>
    </row>
    <row r="121" spans="1:3" ht="18.75" customHeight="1">
      <c r="A121" s="67"/>
      <c r="B121" s="67"/>
      <c r="C121" s="67"/>
    </row>
    <row r="122" spans="1:3" ht="18.75" customHeight="1">
      <c r="A122" s="67"/>
      <c r="B122" s="67"/>
      <c r="C122" s="67"/>
    </row>
  </sheetData>
  <phoneticPr fontId="20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/>
  </sheetViews>
  <sheetFormatPr defaultRowHeight="14.25"/>
  <cols>
    <col min="1" max="1" width="40.85546875" style="550" customWidth="1"/>
    <col min="2" max="5" width="10.7109375" style="550" customWidth="1"/>
    <col min="6" max="16384" width="9.140625" style="550"/>
  </cols>
  <sheetData>
    <row r="1" spans="1:5" ht="21" customHeight="1">
      <c r="A1" s="574" t="s">
        <v>562</v>
      </c>
      <c r="B1" s="575"/>
      <c r="C1" s="575"/>
      <c r="D1" s="570"/>
      <c r="E1" s="570"/>
    </row>
    <row r="2" spans="1:5" ht="16.5" customHeight="1">
      <c r="A2" s="576"/>
      <c r="B2" s="256"/>
      <c r="C2" s="256"/>
      <c r="D2" s="234"/>
      <c r="E2" s="234"/>
    </row>
    <row r="3" spans="1:5" ht="17.25" customHeight="1">
      <c r="A3" s="577" t="s">
        <v>420</v>
      </c>
      <c r="B3" s="254">
        <v>2006</v>
      </c>
      <c r="C3" s="254">
        <v>2007</v>
      </c>
      <c r="D3" s="93">
        <v>2008</v>
      </c>
      <c r="E3" s="93">
        <v>2009</v>
      </c>
    </row>
    <row r="4" spans="1:5" ht="18" customHeight="1">
      <c r="A4" s="576"/>
      <c r="B4" s="256"/>
      <c r="C4" s="256"/>
      <c r="D4" s="239"/>
      <c r="E4" s="239"/>
    </row>
    <row r="5" spans="1:5" ht="18" customHeight="1">
      <c r="A5" s="715" t="s">
        <v>69</v>
      </c>
      <c r="B5" s="716"/>
      <c r="C5" s="716">
        <v>6000</v>
      </c>
      <c r="D5" s="580"/>
      <c r="E5" s="580"/>
    </row>
    <row r="6" spans="1:5" ht="18" customHeight="1">
      <c r="A6" s="578" t="s">
        <v>365</v>
      </c>
      <c r="B6" s="579">
        <v>1500</v>
      </c>
      <c r="C6" s="579"/>
      <c r="D6" s="94">
        <v>0</v>
      </c>
      <c r="E6" s="94"/>
    </row>
    <row r="7" spans="1:5" ht="16.5">
      <c r="A7" s="578" t="s">
        <v>145</v>
      </c>
      <c r="B7" s="579">
        <v>500</v>
      </c>
      <c r="C7" s="579">
        <v>400</v>
      </c>
      <c r="D7" s="94">
        <v>400</v>
      </c>
      <c r="E7" s="94"/>
    </row>
    <row r="8" spans="1:5" ht="16.5">
      <c r="A8" s="578" t="s">
        <v>47</v>
      </c>
      <c r="B8" s="579"/>
      <c r="C8" s="579">
        <v>26000</v>
      </c>
      <c r="D8" s="94">
        <v>27300</v>
      </c>
      <c r="E8" s="94">
        <v>29000</v>
      </c>
    </row>
    <row r="9" spans="1:5" ht="16.5">
      <c r="A9" s="578" t="s">
        <v>146</v>
      </c>
      <c r="B9" s="579"/>
      <c r="C9" s="579">
        <v>200</v>
      </c>
      <c r="D9" s="95">
        <v>200</v>
      </c>
      <c r="E9" s="95">
        <v>200</v>
      </c>
    </row>
    <row r="10" spans="1:5" ht="16.5">
      <c r="A10" s="578" t="s">
        <v>133</v>
      </c>
      <c r="B10" s="579"/>
      <c r="C10" s="579"/>
      <c r="D10" s="94">
        <v>6000</v>
      </c>
      <c r="E10" s="581">
        <v>12000</v>
      </c>
    </row>
    <row r="11" spans="1:5" ht="17.25" thickBot="1">
      <c r="A11" s="578"/>
      <c r="B11" s="582"/>
      <c r="C11" s="582"/>
      <c r="D11" s="581"/>
      <c r="E11" s="581"/>
    </row>
    <row r="12" spans="1:5" ht="17.25" thickTop="1">
      <c r="A12" s="583" t="s">
        <v>464</v>
      </c>
      <c r="B12" s="584">
        <f>SUM(B4:B11)</f>
        <v>2000</v>
      </c>
      <c r="C12" s="584">
        <f>SUM(C4:C11)</f>
        <v>32600</v>
      </c>
      <c r="D12" s="584">
        <f>SUM(D4:D11)</f>
        <v>33900</v>
      </c>
      <c r="E12" s="584">
        <f>SUM(E4:E11)</f>
        <v>41200</v>
      </c>
    </row>
    <row r="13" spans="1:5" ht="16.5">
      <c r="A13" s="585"/>
      <c r="B13" s="586"/>
      <c r="C13" s="258"/>
      <c r="D13" s="258"/>
    </row>
    <row r="14" spans="1:5" ht="16.5">
      <c r="A14" s="258"/>
      <c r="B14" s="258"/>
      <c r="C14" s="258"/>
      <c r="D14" s="258"/>
    </row>
    <row r="15" spans="1:5" ht="16.5">
      <c r="A15" s="258" t="s">
        <v>49</v>
      </c>
      <c r="B15" s="258"/>
      <c r="C15" s="258"/>
      <c r="D15" s="258"/>
    </row>
    <row r="16" spans="1:5" ht="16.5">
      <c r="A16" s="258"/>
      <c r="B16" s="258"/>
      <c r="C16" s="258"/>
      <c r="D16" s="258"/>
    </row>
    <row r="17" spans="1:4" ht="16.5">
      <c r="A17" s="258" t="s">
        <v>973</v>
      </c>
      <c r="B17" s="587"/>
      <c r="C17" s="587"/>
      <c r="D17" s="258"/>
    </row>
    <row r="18" spans="1:4">
      <c r="C18" s="588"/>
    </row>
    <row r="21" spans="1:4">
      <c r="B21" s="588"/>
      <c r="C21" s="58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J98"/>
  <sheetViews>
    <sheetView workbookViewId="0"/>
  </sheetViews>
  <sheetFormatPr defaultRowHeight="16.5"/>
  <cols>
    <col min="1" max="1" width="31.85546875" style="258" customWidth="1"/>
    <col min="2" max="2" width="14.28515625" style="258" customWidth="1"/>
    <col min="3" max="3" width="14.140625" style="258" customWidth="1"/>
    <col min="4" max="4" width="16.140625" style="258" customWidth="1"/>
    <col min="5" max="5" width="7" style="258" customWidth="1"/>
    <col min="6" max="16384" width="9.140625" style="258"/>
  </cols>
  <sheetData>
    <row r="1" spans="1:10" ht="12" customHeight="1">
      <c r="A1" s="935"/>
      <c r="B1" s="935"/>
      <c r="C1" s="935"/>
      <c r="D1" s="935"/>
      <c r="E1" s="935"/>
      <c r="F1" s="67"/>
      <c r="G1" s="67"/>
      <c r="H1" s="67"/>
      <c r="I1" s="67"/>
      <c r="J1" s="67"/>
    </row>
    <row r="2" spans="1:10" s="348" customFormat="1" ht="21.75" customHeight="1">
      <c r="A2" s="1021" t="s">
        <v>1254</v>
      </c>
      <c r="B2" s="1021"/>
      <c r="C2" s="1021"/>
      <c r="D2" s="1021"/>
      <c r="E2" s="1021"/>
      <c r="F2" s="347"/>
      <c r="G2" s="347"/>
      <c r="H2" s="347"/>
      <c r="I2" s="347"/>
      <c r="J2" s="347"/>
    </row>
    <row r="3" spans="1:10" ht="13.35" customHeight="1">
      <c r="A3" s="936" t="s">
        <v>1255</v>
      </c>
      <c r="B3" s="935"/>
      <c r="C3" s="935"/>
      <c r="D3" s="935"/>
      <c r="E3" s="935"/>
      <c r="F3" s="347"/>
      <c r="G3" s="67"/>
      <c r="H3" s="67"/>
      <c r="I3" s="67"/>
      <c r="J3" s="67"/>
    </row>
    <row r="4" spans="1:10" ht="12" customHeight="1">
      <c r="A4" s="937"/>
      <c r="B4" s="937"/>
      <c r="C4" s="937"/>
      <c r="D4" s="937"/>
      <c r="E4" s="937"/>
      <c r="F4" s="67"/>
      <c r="G4" s="67"/>
      <c r="H4" s="67"/>
      <c r="I4" s="67"/>
      <c r="J4" s="67"/>
    </row>
    <row r="5" spans="1:10" ht="15" customHeight="1">
      <c r="A5" s="938" t="s">
        <v>847</v>
      </c>
      <c r="B5" s="938" t="s">
        <v>848</v>
      </c>
      <c r="C5" s="938" t="s">
        <v>849</v>
      </c>
      <c r="D5" s="938" t="s">
        <v>850</v>
      </c>
      <c r="E5" s="938" t="s">
        <v>851</v>
      </c>
      <c r="F5" s="67"/>
      <c r="G5" s="67"/>
      <c r="H5" s="67"/>
      <c r="I5" s="67"/>
      <c r="J5" s="67"/>
    </row>
    <row r="6" spans="1:10" ht="13.35" customHeight="1">
      <c r="A6" s="939" t="s">
        <v>852</v>
      </c>
      <c r="B6" s="940"/>
      <c r="C6" s="940"/>
      <c r="D6" s="941"/>
      <c r="E6" s="942"/>
      <c r="F6" s="67"/>
      <c r="G6" s="67"/>
      <c r="H6" s="67"/>
      <c r="I6" s="67"/>
      <c r="J6" s="67"/>
    </row>
    <row r="7" spans="1:10" ht="13.35" customHeight="1">
      <c r="A7" s="943" t="s">
        <v>626</v>
      </c>
      <c r="B7" s="13" t="s">
        <v>853</v>
      </c>
      <c r="C7" s="13" t="s">
        <v>854</v>
      </c>
      <c r="D7" s="944">
        <v>300</v>
      </c>
      <c r="E7"/>
      <c r="F7" s="67"/>
      <c r="G7" s="67"/>
      <c r="H7" s="67"/>
      <c r="I7" s="67"/>
      <c r="J7" s="67"/>
    </row>
    <row r="8" spans="1:10" ht="13.35" customHeight="1">
      <c r="A8" s="945" t="s">
        <v>1256</v>
      </c>
      <c r="B8" s="13" t="s">
        <v>853</v>
      </c>
      <c r="C8" s="946" t="s">
        <v>1257</v>
      </c>
      <c r="D8" s="944">
        <v>217</v>
      </c>
      <c r="E8" t="s">
        <v>855</v>
      </c>
      <c r="F8" s="67"/>
      <c r="G8" s="67"/>
      <c r="H8" s="67"/>
      <c r="I8" s="67"/>
      <c r="J8" s="67"/>
    </row>
    <row r="9" spans="1:10" ht="13.35" customHeight="1">
      <c r="A9" s="945" t="s">
        <v>1258</v>
      </c>
      <c r="B9" s="946" t="s">
        <v>853</v>
      </c>
      <c r="C9" s="946" t="s">
        <v>1257</v>
      </c>
      <c r="D9" s="944">
        <v>1570</v>
      </c>
      <c r="E9" t="s">
        <v>855</v>
      </c>
      <c r="F9" s="67"/>
      <c r="G9" s="67"/>
      <c r="H9" s="67"/>
      <c r="I9" s="67"/>
      <c r="J9" s="67"/>
    </row>
    <row r="10" spans="1:10" ht="13.35" customHeight="1">
      <c r="A10" s="943" t="s">
        <v>856</v>
      </c>
      <c r="B10" s="13" t="s">
        <v>853</v>
      </c>
      <c r="C10" s="13" t="s">
        <v>857</v>
      </c>
      <c r="D10" s="944">
        <v>900</v>
      </c>
      <c r="E10"/>
      <c r="F10" s="67"/>
      <c r="G10" s="67"/>
      <c r="H10" s="67"/>
      <c r="I10" s="67"/>
      <c r="J10" s="67"/>
    </row>
    <row r="11" spans="1:10" ht="13.35" customHeight="1">
      <c r="A11" s="943" t="s">
        <v>716</v>
      </c>
      <c r="B11" s="947" t="s">
        <v>853</v>
      </c>
      <c r="C11" s="947" t="s">
        <v>717</v>
      </c>
      <c r="D11" s="944">
        <v>85</v>
      </c>
      <c r="E11"/>
      <c r="F11" s="67"/>
      <c r="G11" s="67"/>
      <c r="H11" s="67"/>
      <c r="I11" s="67"/>
      <c r="J11" s="67"/>
    </row>
    <row r="12" spans="1:10" ht="13.35" customHeight="1">
      <c r="A12" s="943" t="s">
        <v>719</v>
      </c>
      <c r="B12" s="13" t="s">
        <v>858</v>
      </c>
      <c r="C12" s="13" t="s">
        <v>859</v>
      </c>
      <c r="D12" s="944">
        <f>154+27</f>
        <v>181</v>
      </c>
      <c r="E12" t="s">
        <v>860</v>
      </c>
      <c r="F12" s="67"/>
      <c r="G12" s="67"/>
      <c r="H12" s="67"/>
      <c r="I12" s="67"/>
      <c r="J12" s="67"/>
    </row>
    <row r="13" spans="1:10" ht="13.35" customHeight="1">
      <c r="A13" s="943" t="s">
        <v>1259</v>
      </c>
      <c r="B13" s="13" t="s">
        <v>858</v>
      </c>
      <c r="C13" s="13" t="s">
        <v>1260</v>
      </c>
      <c r="D13" s="944">
        <v>650</v>
      </c>
      <c r="E13" t="s">
        <v>861</v>
      </c>
      <c r="F13" s="67"/>
      <c r="G13" s="67"/>
      <c r="H13" s="67"/>
      <c r="I13" s="67"/>
      <c r="J13" s="67"/>
    </row>
    <row r="14" spans="1:10" ht="13.35" customHeight="1">
      <c r="A14" s="943" t="s">
        <v>720</v>
      </c>
      <c r="B14" s="13" t="s">
        <v>853</v>
      </c>
      <c r="C14" s="13" t="s">
        <v>859</v>
      </c>
      <c r="D14" s="944">
        <v>190</v>
      </c>
      <c r="E14" t="s">
        <v>862</v>
      </c>
      <c r="F14" s="67"/>
      <c r="G14" s="67"/>
      <c r="H14" s="67"/>
      <c r="I14" s="67"/>
      <c r="J14" s="67"/>
    </row>
    <row r="15" spans="1:10" ht="13.35" customHeight="1">
      <c r="A15" s="943" t="s">
        <v>863</v>
      </c>
      <c r="B15" s="947" t="s">
        <v>853</v>
      </c>
      <c r="C15" s="947" t="s">
        <v>864</v>
      </c>
      <c r="D15" s="944">
        <v>1000</v>
      </c>
      <c r="E15" s="963"/>
      <c r="F15" s="964"/>
      <c r="G15" s="347"/>
      <c r="H15" s="67"/>
      <c r="I15" s="67"/>
      <c r="J15" s="67"/>
    </row>
    <row r="16" spans="1:10" ht="13.35" customHeight="1">
      <c r="A16" s="948" t="s">
        <v>865</v>
      </c>
      <c r="B16" s="949"/>
      <c r="C16" s="949"/>
      <c r="D16" s="950">
        <f>SUBTOTAL(9,D7:D15)</f>
        <v>5093</v>
      </c>
      <c r="E16" s="970">
        <f>D16/$D$32</f>
        <v>0.32872910346608147</v>
      </c>
      <c r="F16" s="347"/>
      <c r="G16" s="347"/>
      <c r="H16" s="67"/>
      <c r="I16" s="67"/>
      <c r="J16" s="67"/>
    </row>
    <row r="17" spans="1:10" ht="13.35" customHeight="1">
      <c r="A17" s="939" t="s">
        <v>866</v>
      </c>
      <c r="B17" s="940"/>
      <c r="C17" s="940"/>
      <c r="D17" s="941"/>
      <c r="E17" s="965"/>
      <c r="F17" s="347"/>
      <c r="G17" s="347"/>
      <c r="H17" s="67"/>
      <c r="I17" s="67"/>
      <c r="J17" s="67"/>
    </row>
    <row r="18" spans="1:10" ht="13.35" customHeight="1">
      <c r="A18" s="945" t="s">
        <v>1261</v>
      </c>
      <c r="B18" s="951" t="s">
        <v>853</v>
      </c>
      <c r="C18" s="951" t="s">
        <v>867</v>
      </c>
      <c r="D18" s="952">
        <v>3000</v>
      </c>
      <c r="E18" s="966" t="s">
        <v>1262</v>
      </c>
      <c r="F18" s="964"/>
      <c r="G18" s="347"/>
      <c r="H18" s="67"/>
      <c r="I18" s="67"/>
      <c r="J18" s="67"/>
    </row>
    <row r="19" spans="1:10" ht="13.35" customHeight="1">
      <c r="A19" s="945" t="s">
        <v>1263</v>
      </c>
      <c r="B19" s="951" t="s">
        <v>853</v>
      </c>
      <c r="C19" s="951" t="s">
        <v>867</v>
      </c>
      <c r="D19" s="952">
        <v>1800</v>
      </c>
      <c r="E19" s="966" t="s">
        <v>1264</v>
      </c>
      <c r="F19" s="347"/>
      <c r="G19" s="347"/>
      <c r="H19" s="67"/>
      <c r="I19" s="67"/>
      <c r="J19" s="67"/>
    </row>
    <row r="20" spans="1:10" ht="13.35" customHeight="1">
      <c r="A20" s="948" t="s">
        <v>868</v>
      </c>
      <c r="B20" s="953"/>
      <c r="C20" s="953"/>
      <c r="D20" s="954">
        <f>SUBTOTAL(9,D17:D19)</f>
        <v>4800</v>
      </c>
      <c r="E20" s="970">
        <f>D20/$D$32</f>
        <v>0.30981733686180857</v>
      </c>
      <c r="F20" s="347"/>
      <c r="G20" s="347"/>
      <c r="H20" s="67"/>
      <c r="I20" s="67"/>
      <c r="J20" s="67"/>
    </row>
    <row r="21" spans="1:10" ht="13.35" customHeight="1">
      <c r="A21" s="939" t="s">
        <v>871</v>
      </c>
      <c r="B21" s="955"/>
      <c r="C21" s="955"/>
      <c r="D21" s="956"/>
      <c r="E21" s="967"/>
      <c r="F21" s="347"/>
      <c r="G21" s="347"/>
      <c r="H21" s="67"/>
      <c r="I21" s="67"/>
      <c r="J21" s="67"/>
    </row>
    <row r="22" spans="1:10" ht="13.35" customHeight="1">
      <c r="A22" s="943" t="s">
        <v>873</v>
      </c>
      <c r="B22" s="13" t="s">
        <v>864</v>
      </c>
      <c r="C22" s="13" t="s">
        <v>864</v>
      </c>
      <c r="D22" s="944">
        <v>800</v>
      </c>
      <c r="E22" s="963" t="s">
        <v>874</v>
      </c>
      <c r="F22" s="347"/>
      <c r="G22" s="347"/>
      <c r="H22" s="67"/>
      <c r="I22" s="67"/>
      <c r="J22" s="67"/>
    </row>
    <row r="23" spans="1:10" ht="13.35" customHeight="1">
      <c r="A23" s="943" t="s">
        <v>873</v>
      </c>
      <c r="B23" s="947" t="s">
        <v>864</v>
      </c>
      <c r="C23" s="947" t="s">
        <v>864</v>
      </c>
      <c r="D23" s="944">
        <v>800</v>
      </c>
      <c r="E23" s="963" t="s">
        <v>874</v>
      </c>
      <c r="F23" s="347"/>
      <c r="G23" s="347"/>
      <c r="H23" s="67"/>
      <c r="I23" s="67"/>
      <c r="J23" s="67"/>
    </row>
    <row r="24" spans="1:10" ht="13.35" customHeight="1">
      <c r="A24" s="943" t="s">
        <v>877</v>
      </c>
      <c r="B24" s="13" t="s">
        <v>864</v>
      </c>
      <c r="C24" s="13" t="s">
        <v>864</v>
      </c>
      <c r="D24" s="944">
        <v>400</v>
      </c>
      <c r="E24" s="963" t="s">
        <v>1265</v>
      </c>
      <c r="F24" s="347"/>
      <c r="G24" s="347"/>
      <c r="H24" s="67"/>
      <c r="I24" s="67"/>
      <c r="J24" s="67"/>
    </row>
    <row r="25" spans="1:10" ht="13.35" customHeight="1">
      <c r="A25" s="948" t="s">
        <v>878</v>
      </c>
      <c r="B25" s="953"/>
      <c r="C25" s="953"/>
      <c r="D25" s="954">
        <f>SUBTOTAL(9,D22:D24)</f>
        <v>2000</v>
      </c>
      <c r="E25" s="970">
        <f>D25/$D$32</f>
        <v>0.12909055702575356</v>
      </c>
      <c r="F25" s="347"/>
      <c r="G25" s="347"/>
      <c r="H25" s="67"/>
      <c r="I25" s="67"/>
      <c r="J25" s="67"/>
    </row>
    <row r="26" spans="1:10" ht="13.35" customHeight="1">
      <c r="A26" s="939" t="s">
        <v>879</v>
      </c>
      <c r="B26" s="955"/>
      <c r="C26" s="955"/>
      <c r="D26" s="956"/>
      <c r="E26" s="967"/>
      <c r="F26" s="347"/>
      <c r="G26" s="347"/>
      <c r="H26" s="67"/>
      <c r="I26" s="67"/>
      <c r="J26" s="67"/>
    </row>
    <row r="27" spans="1:10" ht="13.35" customHeight="1">
      <c r="A27" s="943" t="s">
        <v>880</v>
      </c>
      <c r="B27" s="13" t="s">
        <v>853</v>
      </c>
      <c r="C27" s="13" t="s">
        <v>864</v>
      </c>
      <c r="D27" s="944">
        <v>2000</v>
      </c>
      <c r="E27" s="966" t="s">
        <v>1266</v>
      </c>
      <c r="F27" s="347"/>
      <c r="G27" s="347"/>
      <c r="H27" s="67"/>
      <c r="I27" s="67"/>
      <c r="J27" s="67"/>
    </row>
    <row r="28" spans="1:10" ht="13.35" customHeight="1">
      <c r="A28" s="943" t="s">
        <v>881</v>
      </c>
      <c r="B28" s="13" t="s">
        <v>853</v>
      </c>
      <c r="C28" s="13" t="s">
        <v>864</v>
      </c>
      <c r="D28" s="944">
        <v>100</v>
      </c>
      <c r="E28" s="963" t="s">
        <v>882</v>
      </c>
      <c r="F28" s="964"/>
      <c r="G28" s="347"/>
      <c r="H28" s="67"/>
      <c r="I28" s="67"/>
      <c r="J28" s="67"/>
    </row>
    <row r="29" spans="1:10" ht="13.35" customHeight="1">
      <c r="A29" s="943" t="s">
        <v>722</v>
      </c>
      <c r="B29" s="13" t="s">
        <v>853</v>
      </c>
      <c r="C29" s="13" t="s">
        <v>883</v>
      </c>
      <c r="D29" s="944">
        <v>1000</v>
      </c>
      <c r="E29" s="963" t="s">
        <v>723</v>
      </c>
      <c r="F29" s="347"/>
      <c r="G29" s="347"/>
      <c r="H29" s="67"/>
      <c r="I29" s="67"/>
      <c r="J29" s="67"/>
    </row>
    <row r="30" spans="1:10" ht="13.35" customHeight="1">
      <c r="A30" s="943" t="s">
        <v>512</v>
      </c>
      <c r="B30" s="13" t="s">
        <v>853</v>
      </c>
      <c r="C30" s="13" t="s">
        <v>864</v>
      </c>
      <c r="D30" s="944">
        <v>500</v>
      </c>
      <c r="E30" s="963" t="s">
        <v>884</v>
      </c>
      <c r="F30" s="347"/>
      <c r="G30" s="347"/>
      <c r="H30" s="67"/>
      <c r="I30" s="67"/>
      <c r="J30" s="67"/>
    </row>
    <row r="31" spans="1:10" ht="13.35" customHeight="1">
      <c r="A31" s="948" t="s">
        <v>885</v>
      </c>
      <c r="B31" s="949"/>
      <c r="C31" s="949"/>
      <c r="D31" s="969">
        <f>SUBTOTAL(9,D27:D30)</f>
        <v>3600</v>
      </c>
      <c r="E31" s="970">
        <f>D31/$D$32</f>
        <v>0.23236300264635643</v>
      </c>
      <c r="F31" s="347"/>
      <c r="G31" s="347"/>
      <c r="H31" s="67"/>
      <c r="I31" s="67"/>
      <c r="J31" s="67"/>
    </row>
    <row r="32" spans="1:10" ht="13.35" customHeight="1" thickBot="1">
      <c r="A32" s="957" t="s">
        <v>886</v>
      </c>
      <c r="B32" s="958"/>
      <c r="C32" s="958"/>
      <c r="D32" s="959">
        <f>SUBTOTAL(9,D6:D31)</f>
        <v>15493</v>
      </c>
      <c r="E32" s="963"/>
      <c r="F32" s="347"/>
      <c r="G32" s="347"/>
      <c r="H32" s="67"/>
      <c r="I32" s="67"/>
      <c r="J32" s="67"/>
    </row>
    <row r="33" spans="1:10" ht="13.35" customHeight="1">
      <c r="A33" s="960" t="s">
        <v>1267</v>
      </c>
      <c r="B33"/>
      <c r="C33"/>
      <c r="D33" s="961">
        <v>17274</v>
      </c>
      <c r="E33" s="963"/>
      <c r="F33" s="347"/>
      <c r="G33" s="347"/>
      <c r="H33" s="67"/>
      <c r="I33" s="67"/>
      <c r="J33" s="67"/>
    </row>
    <row r="34" spans="1:10" ht="13.35" customHeight="1">
      <c r="A34" s="960" t="s">
        <v>1268</v>
      </c>
      <c r="B34"/>
      <c r="C34"/>
      <c r="D34" s="961">
        <f>D32-D33</f>
        <v>-1781</v>
      </c>
      <c r="E34" s="968">
        <f>D34/D33</f>
        <v>-0.10310292925784416</v>
      </c>
      <c r="F34" s="964"/>
      <c r="G34" s="347"/>
      <c r="H34" s="67"/>
      <c r="I34" s="67"/>
      <c r="J34" s="67"/>
    </row>
    <row r="35" spans="1:10" ht="13.35" customHeight="1">
      <c r="A35"/>
      <c r="B35"/>
      <c r="C35"/>
      <c r="D35" s="961"/>
      <c r="E35"/>
      <c r="F35" s="67"/>
      <c r="G35" s="67"/>
      <c r="H35" s="67"/>
      <c r="I35" s="67"/>
      <c r="J35" s="67"/>
    </row>
    <row r="36" spans="1:10" ht="13.35" customHeight="1">
      <c r="A36" s="938" t="s">
        <v>724</v>
      </c>
      <c r="B36" s="938" t="s">
        <v>848</v>
      </c>
      <c r="C36" s="938" t="s">
        <v>849</v>
      </c>
      <c r="D36" s="938" t="s">
        <v>850</v>
      </c>
      <c r="E36" s="938" t="s">
        <v>851</v>
      </c>
      <c r="F36" s="67"/>
      <c r="G36" s="67"/>
      <c r="H36" s="67"/>
      <c r="I36" s="67"/>
      <c r="J36" s="67"/>
    </row>
    <row r="37" spans="1:10" ht="13.35" customHeight="1">
      <c r="A37" s="942" t="s">
        <v>725</v>
      </c>
      <c r="B37" s="942"/>
      <c r="C37" s="942"/>
      <c r="D37" s="962">
        <v>0</v>
      </c>
      <c r="E37"/>
      <c r="F37" s="349"/>
      <c r="G37" s="67"/>
      <c r="H37" s="67"/>
      <c r="I37" s="67"/>
      <c r="J37" s="67"/>
    </row>
    <row r="38" spans="1:10" ht="12.75" customHeight="1">
      <c r="A38"/>
      <c r="B38"/>
      <c r="C38"/>
      <c r="D38" s="961"/>
      <c r="E38"/>
      <c r="F38" s="67"/>
      <c r="G38" s="67"/>
      <c r="H38" s="67"/>
      <c r="I38" s="67"/>
      <c r="J38" s="67"/>
    </row>
    <row r="39" spans="1:10" ht="12.75" customHeight="1">
      <c r="A39"/>
      <c r="B39"/>
      <c r="C39"/>
      <c r="D39" s="961"/>
      <c r="E39"/>
      <c r="F39" s="67"/>
      <c r="G39" s="67"/>
      <c r="H39" s="67"/>
      <c r="I39" s="67"/>
      <c r="J39" s="67"/>
    </row>
    <row r="40" spans="1:10" ht="12.75" customHeight="1">
      <c r="A40"/>
      <c r="B40"/>
      <c r="C40"/>
      <c r="D40" s="961"/>
      <c r="E40"/>
      <c r="F40" s="67"/>
      <c r="G40" s="67"/>
      <c r="H40" s="67"/>
      <c r="I40" s="67"/>
      <c r="J40" s="67"/>
    </row>
    <row r="41" spans="1:10" ht="12.75" customHeight="1">
      <c r="A41" s="46"/>
      <c r="B41" s="68"/>
      <c r="C41" s="97"/>
      <c r="D41" s="67"/>
      <c r="E41" s="67"/>
      <c r="F41" s="67"/>
      <c r="G41" s="67"/>
      <c r="H41" s="67"/>
      <c r="I41" s="67"/>
      <c r="J41" s="67"/>
    </row>
    <row r="42" spans="1:10" ht="19.5" customHeight="1">
      <c r="A42" s="350" t="s">
        <v>887</v>
      </c>
      <c r="B42" s="68"/>
      <c r="C42" s="97"/>
      <c r="D42" s="67"/>
      <c r="E42" s="67"/>
      <c r="F42" s="67"/>
      <c r="G42" s="67"/>
      <c r="H42" s="67"/>
      <c r="I42" s="67"/>
      <c r="J42" s="67"/>
    </row>
    <row r="43" spans="1:10" ht="13.35" customHeight="1">
      <c r="A43" s="46" t="s">
        <v>888</v>
      </c>
      <c r="B43" s="68" t="s">
        <v>889</v>
      </c>
      <c r="C43" s="97" t="s">
        <v>890</v>
      </c>
      <c r="D43" s="67" t="s">
        <v>726</v>
      </c>
      <c r="E43" s="67" t="s">
        <v>727</v>
      </c>
      <c r="F43" s="67" t="s">
        <v>728</v>
      </c>
      <c r="G43" s="67" t="s">
        <v>729</v>
      </c>
      <c r="H43" s="67" t="s">
        <v>730</v>
      </c>
      <c r="I43" s="67"/>
      <c r="J43" s="67"/>
    </row>
    <row r="44" spans="1:10" ht="13.35" customHeight="1">
      <c r="A44" s="46" t="s">
        <v>891</v>
      </c>
      <c r="B44" s="68" t="s">
        <v>892</v>
      </c>
      <c r="C44" s="97" t="s">
        <v>731</v>
      </c>
      <c r="D44" s="67" t="s">
        <v>732</v>
      </c>
      <c r="E44" s="67"/>
      <c r="F44" s="67"/>
      <c r="G44" s="67" t="s">
        <v>893</v>
      </c>
      <c r="H44" s="67" t="s">
        <v>0</v>
      </c>
      <c r="I44" s="67"/>
      <c r="J44" s="67"/>
    </row>
    <row r="45" spans="1:10" ht="13.35" customHeight="1">
      <c r="A45" s="46" t="s">
        <v>891</v>
      </c>
      <c r="B45" s="68" t="s">
        <v>733</v>
      </c>
      <c r="C45" s="97" t="s">
        <v>731</v>
      </c>
      <c r="D45" s="67" t="s">
        <v>732</v>
      </c>
      <c r="E45" s="67"/>
      <c r="F45" s="67"/>
      <c r="G45" s="67" t="s">
        <v>893</v>
      </c>
      <c r="H45" s="67" t="s">
        <v>0</v>
      </c>
      <c r="I45" s="67"/>
      <c r="J45" s="67"/>
    </row>
    <row r="46" spans="1:10" ht="13.35" customHeight="1">
      <c r="A46" s="46" t="s">
        <v>894</v>
      </c>
      <c r="B46" s="68" t="s">
        <v>872</v>
      </c>
      <c r="C46" s="97" t="s">
        <v>731</v>
      </c>
      <c r="D46" s="67" t="s">
        <v>732</v>
      </c>
      <c r="E46" s="67">
        <v>1</v>
      </c>
      <c r="F46" s="67"/>
      <c r="G46" s="67" t="s">
        <v>893</v>
      </c>
      <c r="H46" s="351" t="s">
        <v>909</v>
      </c>
      <c r="I46" s="351"/>
      <c r="J46" s="67"/>
    </row>
    <row r="47" spans="1:10" ht="13.35" customHeight="1">
      <c r="A47" s="46" t="s">
        <v>894</v>
      </c>
      <c r="B47" s="68" t="s">
        <v>721</v>
      </c>
      <c r="C47" s="97" t="s">
        <v>731</v>
      </c>
      <c r="D47" s="67" t="s">
        <v>732</v>
      </c>
      <c r="E47" s="67">
        <v>1</v>
      </c>
      <c r="F47" s="67"/>
      <c r="G47" s="67" t="s">
        <v>893</v>
      </c>
      <c r="H47" s="351" t="s">
        <v>734</v>
      </c>
      <c r="I47" s="351"/>
      <c r="J47" s="67"/>
    </row>
    <row r="48" spans="1:10" ht="13.35" customHeight="1">
      <c r="A48" s="352" t="s">
        <v>895</v>
      </c>
      <c r="B48" s="353" t="s">
        <v>875</v>
      </c>
      <c r="C48" s="354" t="s">
        <v>935</v>
      </c>
      <c r="D48" s="355"/>
      <c r="E48" s="355"/>
      <c r="F48" s="355" t="s">
        <v>896</v>
      </c>
      <c r="G48" s="355" t="s">
        <v>897</v>
      </c>
      <c r="H48" s="355" t="s">
        <v>735</v>
      </c>
      <c r="I48" s="355"/>
      <c r="J48" s="67"/>
    </row>
    <row r="49" spans="1:10" ht="13.35" customHeight="1">
      <c r="A49" s="46" t="s">
        <v>891</v>
      </c>
      <c r="B49" s="68" t="s">
        <v>898</v>
      </c>
      <c r="C49" s="97" t="s">
        <v>731</v>
      </c>
      <c r="D49" s="67" t="s">
        <v>732</v>
      </c>
      <c r="E49" s="67"/>
      <c r="F49" s="67"/>
      <c r="G49" s="67" t="s">
        <v>893</v>
      </c>
      <c r="H49" s="67"/>
      <c r="I49" s="67"/>
      <c r="J49" s="67"/>
    </row>
    <row r="50" spans="1:10" ht="13.35" customHeight="1">
      <c r="A50" s="46" t="s">
        <v>736</v>
      </c>
      <c r="B50" s="68" t="s">
        <v>899</v>
      </c>
      <c r="C50" s="97" t="s">
        <v>731</v>
      </c>
      <c r="D50" s="67" t="s">
        <v>727</v>
      </c>
      <c r="E50" s="67"/>
      <c r="F50" s="67"/>
      <c r="G50" s="67" t="s">
        <v>893</v>
      </c>
      <c r="H50" s="67"/>
      <c r="I50" s="67"/>
      <c r="J50" s="67"/>
    </row>
    <row r="51" spans="1:10" ht="13.35" customHeight="1">
      <c r="A51" s="46" t="s">
        <v>900</v>
      </c>
      <c r="B51" s="68" t="s">
        <v>899</v>
      </c>
      <c r="C51" s="97" t="s">
        <v>731</v>
      </c>
      <c r="D51" s="67"/>
      <c r="E51" s="67"/>
      <c r="F51" s="67" t="s">
        <v>737</v>
      </c>
      <c r="G51" s="67" t="s">
        <v>897</v>
      </c>
      <c r="H51" s="67"/>
      <c r="I51" s="67"/>
      <c r="J51" s="67"/>
    </row>
    <row r="52" spans="1:10" ht="13.35" customHeight="1">
      <c r="A52" s="46" t="s">
        <v>901</v>
      </c>
      <c r="B52" s="68" t="s">
        <v>738</v>
      </c>
      <c r="C52" s="97" t="s">
        <v>731</v>
      </c>
      <c r="D52" s="67" t="s">
        <v>739</v>
      </c>
      <c r="E52" s="67"/>
      <c r="F52" s="67"/>
      <c r="G52" s="67" t="s">
        <v>902</v>
      </c>
      <c r="H52" s="351" t="s">
        <v>740</v>
      </c>
      <c r="I52" s="351"/>
      <c r="J52" s="67"/>
    </row>
    <row r="53" spans="1:10" ht="13.35" customHeight="1">
      <c r="A53" s="46" t="s">
        <v>903</v>
      </c>
      <c r="B53" s="68" t="s">
        <v>904</v>
      </c>
      <c r="C53" s="97" t="s">
        <v>731</v>
      </c>
      <c r="D53" s="67" t="s">
        <v>732</v>
      </c>
      <c r="E53" s="67">
        <v>1</v>
      </c>
      <c r="F53" s="67" t="s">
        <v>905</v>
      </c>
      <c r="G53" s="67" t="s">
        <v>893</v>
      </c>
      <c r="H53" s="351" t="s">
        <v>909</v>
      </c>
      <c r="I53" s="351"/>
      <c r="J53" s="67"/>
    </row>
    <row r="54" spans="1:10" ht="13.35" customHeight="1">
      <c r="A54" s="46" t="s">
        <v>741</v>
      </c>
      <c r="B54" s="68" t="s">
        <v>904</v>
      </c>
      <c r="C54" s="97" t="s">
        <v>731</v>
      </c>
      <c r="D54" s="67" t="s">
        <v>732</v>
      </c>
      <c r="E54" s="67">
        <v>1</v>
      </c>
      <c r="F54" s="67"/>
      <c r="G54" s="67"/>
      <c r="H54" s="351" t="s">
        <v>909</v>
      </c>
      <c r="I54" s="351"/>
      <c r="J54" s="67"/>
    </row>
    <row r="55" spans="1:10" ht="13.35" customHeight="1">
      <c r="A55" s="46" t="s">
        <v>901</v>
      </c>
      <c r="B55" s="68" t="s">
        <v>904</v>
      </c>
      <c r="C55" s="97" t="s">
        <v>731</v>
      </c>
      <c r="D55" s="67" t="s">
        <v>732</v>
      </c>
      <c r="E55" s="67">
        <v>1</v>
      </c>
      <c r="F55" s="67"/>
      <c r="G55" s="67" t="s">
        <v>893</v>
      </c>
      <c r="H55" s="67"/>
      <c r="I55" s="67"/>
      <c r="J55" s="67"/>
    </row>
    <row r="56" spans="1:10" ht="13.35" customHeight="1">
      <c r="A56" s="352" t="s">
        <v>906</v>
      </c>
      <c r="B56" s="353" t="s">
        <v>907</v>
      </c>
      <c r="C56" s="354" t="s">
        <v>935</v>
      </c>
      <c r="D56" s="355"/>
      <c r="E56" s="355"/>
      <c r="F56" s="355" t="s">
        <v>908</v>
      </c>
      <c r="G56" s="355" t="s">
        <v>902</v>
      </c>
      <c r="H56" s="355" t="s">
        <v>735</v>
      </c>
      <c r="I56" s="355"/>
      <c r="J56" s="67"/>
    </row>
    <row r="57" spans="1:10" ht="13.35" customHeight="1">
      <c r="A57" s="46" t="s">
        <v>910</v>
      </c>
      <c r="B57" s="68" t="s">
        <v>907</v>
      </c>
      <c r="C57" s="97" t="s">
        <v>935</v>
      </c>
      <c r="D57" s="67"/>
      <c r="E57" s="67"/>
      <c r="F57" s="67" t="s">
        <v>911</v>
      </c>
      <c r="G57" s="67" t="s">
        <v>893</v>
      </c>
      <c r="H57" s="67" t="s">
        <v>742</v>
      </c>
      <c r="I57" s="67"/>
      <c r="J57" s="67"/>
    </row>
    <row r="58" spans="1:10" ht="13.35" customHeight="1">
      <c r="A58" s="46" t="s">
        <v>912</v>
      </c>
      <c r="B58" s="68" t="s">
        <v>907</v>
      </c>
      <c r="C58" s="97" t="s">
        <v>731</v>
      </c>
      <c r="D58" s="67"/>
      <c r="E58" s="67"/>
      <c r="F58" s="67" t="s">
        <v>913</v>
      </c>
      <c r="G58" s="67" t="s">
        <v>914</v>
      </c>
      <c r="H58" s="351" t="s">
        <v>743</v>
      </c>
      <c r="I58" s="351"/>
      <c r="J58" s="351"/>
    </row>
    <row r="59" spans="1:10" ht="13.35" customHeight="1">
      <c r="A59" s="352" t="s">
        <v>915</v>
      </c>
      <c r="B59" s="353" t="s">
        <v>907</v>
      </c>
      <c r="C59" s="354" t="s">
        <v>935</v>
      </c>
      <c r="D59" s="355"/>
      <c r="E59" s="355"/>
      <c r="F59" s="355" t="s">
        <v>916</v>
      </c>
      <c r="G59" s="355" t="s">
        <v>902</v>
      </c>
      <c r="H59" s="355" t="s">
        <v>735</v>
      </c>
      <c r="I59" s="355"/>
      <c r="J59" s="67"/>
    </row>
    <row r="60" spans="1:10" ht="13.35" customHeight="1">
      <c r="A60" s="46" t="s">
        <v>744</v>
      </c>
      <c r="B60" s="68" t="s">
        <v>907</v>
      </c>
      <c r="C60" s="97" t="s">
        <v>731</v>
      </c>
      <c r="D60" s="67"/>
      <c r="E60" s="67"/>
      <c r="F60" s="67" t="s">
        <v>745</v>
      </c>
      <c r="G60" s="67" t="s">
        <v>914</v>
      </c>
      <c r="H60" s="67"/>
      <c r="I60" s="67"/>
      <c r="J60" s="67"/>
    </row>
    <row r="61" spans="1:10" ht="13.35" customHeight="1">
      <c r="A61" s="46" t="s">
        <v>917</v>
      </c>
      <c r="B61" s="68" t="s">
        <v>907</v>
      </c>
      <c r="C61" s="97" t="s">
        <v>731</v>
      </c>
      <c r="D61" s="67" t="s">
        <v>739</v>
      </c>
      <c r="E61" s="67"/>
      <c r="F61" s="67" t="s">
        <v>918</v>
      </c>
      <c r="G61" s="67" t="s">
        <v>902</v>
      </c>
      <c r="H61" s="67" t="s">
        <v>746</v>
      </c>
      <c r="I61" s="67"/>
      <c r="J61" s="67"/>
    </row>
    <row r="62" spans="1:10" ht="13.35" customHeight="1">
      <c r="A62" s="46" t="s">
        <v>901</v>
      </c>
      <c r="B62" s="68" t="s">
        <v>919</v>
      </c>
      <c r="C62" s="97" t="s">
        <v>731</v>
      </c>
      <c r="D62" s="67" t="s">
        <v>732</v>
      </c>
      <c r="E62" s="67">
        <v>1</v>
      </c>
      <c r="F62" s="67"/>
      <c r="G62" s="67" t="s">
        <v>893</v>
      </c>
      <c r="H62" s="67"/>
      <c r="I62" s="67"/>
      <c r="J62" s="67"/>
    </row>
    <row r="63" spans="1:10" ht="13.35" customHeight="1">
      <c r="A63" s="46" t="s">
        <v>901</v>
      </c>
      <c r="B63" s="68" t="s">
        <v>920</v>
      </c>
      <c r="C63" s="97" t="s">
        <v>731</v>
      </c>
      <c r="D63" s="67" t="s">
        <v>727</v>
      </c>
      <c r="E63" s="67"/>
      <c r="F63" s="67"/>
      <c r="G63" s="67" t="s">
        <v>893</v>
      </c>
      <c r="H63" s="67"/>
      <c r="I63" s="67"/>
      <c r="J63" s="67"/>
    </row>
    <row r="64" spans="1:10" ht="13.35" customHeight="1">
      <c r="A64" s="46" t="s">
        <v>921</v>
      </c>
      <c r="B64" s="68" t="s">
        <v>922</v>
      </c>
      <c r="C64" s="97" t="s">
        <v>731</v>
      </c>
      <c r="D64" s="67" t="s">
        <v>732</v>
      </c>
      <c r="E64" s="67">
        <v>1</v>
      </c>
      <c r="F64" s="67"/>
      <c r="G64" s="67" t="s">
        <v>893</v>
      </c>
      <c r="H64" s="67"/>
      <c r="I64" s="67"/>
      <c r="J64" s="67"/>
    </row>
    <row r="65" spans="1:10" ht="13.35" customHeight="1">
      <c r="A65" s="46" t="s">
        <v>903</v>
      </c>
      <c r="B65" s="68" t="s">
        <v>904</v>
      </c>
      <c r="C65" s="97" t="s">
        <v>747</v>
      </c>
      <c r="D65" s="67" t="s">
        <v>732</v>
      </c>
      <c r="E65" s="67">
        <v>1</v>
      </c>
      <c r="F65" s="67" t="s">
        <v>905</v>
      </c>
      <c r="G65" s="67" t="s">
        <v>893</v>
      </c>
      <c r="H65" s="351" t="s">
        <v>909</v>
      </c>
      <c r="I65" s="67"/>
      <c r="J65" s="67"/>
    </row>
    <row r="66" spans="1:10" ht="13.35" customHeight="1">
      <c r="A66" s="46" t="s">
        <v>903</v>
      </c>
      <c r="B66" s="68" t="s">
        <v>904</v>
      </c>
      <c r="C66" s="97" t="s">
        <v>747</v>
      </c>
      <c r="D66" s="67" t="s">
        <v>732</v>
      </c>
      <c r="E66" s="67">
        <v>1</v>
      </c>
      <c r="F66" s="67"/>
      <c r="G66" s="67" t="s">
        <v>893</v>
      </c>
      <c r="H66" s="351" t="s">
        <v>909</v>
      </c>
      <c r="I66" s="67"/>
      <c r="J66" s="67"/>
    </row>
    <row r="67" spans="1:10" ht="13.35" customHeight="1">
      <c r="A67" s="352" t="s">
        <v>903</v>
      </c>
      <c r="B67" s="353" t="s">
        <v>898</v>
      </c>
      <c r="C67" s="354" t="s">
        <v>935</v>
      </c>
      <c r="D67" s="355"/>
      <c r="E67" s="355"/>
      <c r="F67" s="355"/>
      <c r="G67" s="355" t="s">
        <v>902</v>
      </c>
      <c r="H67" s="355" t="s">
        <v>735</v>
      </c>
      <c r="I67" s="355"/>
      <c r="J67" s="67"/>
    </row>
    <row r="68" spans="1:10" ht="13.35" customHeight="1">
      <c r="A68" s="352" t="s">
        <v>923</v>
      </c>
      <c r="B68" s="353" t="s">
        <v>924</v>
      </c>
      <c r="C68" s="354" t="s">
        <v>935</v>
      </c>
      <c r="D68" s="355"/>
      <c r="E68" s="355"/>
      <c r="F68" s="355" t="s">
        <v>925</v>
      </c>
      <c r="G68" s="355" t="s">
        <v>902</v>
      </c>
      <c r="H68" s="355" t="s">
        <v>735</v>
      </c>
      <c r="I68" s="355"/>
      <c r="J68" s="67"/>
    </row>
    <row r="69" spans="1:10" ht="13.35" customHeight="1">
      <c r="A69" s="46" t="s">
        <v>748</v>
      </c>
      <c r="B69" s="68" t="s">
        <v>907</v>
      </c>
      <c r="C69" s="97" t="s">
        <v>747</v>
      </c>
      <c r="D69" s="67"/>
      <c r="E69" s="67"/>
      <c r="F69" s="67" t="s">
        <v>749</v>
      </c>
      <c r="G69" s="67" t="s">
        <v>914</v>
      </c>
      <c r="H69" s="67" t="s">
        <v>750</v>
      </c>
      <c r="I69" s="67"/>
      <c r="J69" s="67"/>
    </row>
    <row r="70" spans="1:10" ht="13.35" customHeight="1">
      <c r="A70" s="46" t="s">
        <v>751</v>
      </c>
      <c r="B70" s="68" t="s">
        <v>907</v>
      </c>
      <c r="C70" s="97" t="s">
        <v>731</v>
      </c>
      <c r="D70" s="67"/>
      <c r="E70" s="67"/>
      <c r="F70" s="67" t="s">
        <v>752</v>
      </c>
      <c r="G70" s="67"/>
      <c r="H70" s="67"/>
      <c r="I70" s="67"/>
      <c r="J70" s="67"/>
    </row>
    <row r="71" spans="1:10" ht="21.75" customHeight="1">
      <c r="A71" s="350" t="s">
        <v>887</v>
      </c>
      <c r="B71" s="68"/>
      <c r="C71" s="97"/>
      <c r="D71" s="67"/>
      <c r="E71" s="67"/>
      <c r="F71" s="67"/>
      <c r="G71" s="67"/>
      <c r="H71" s="67"/>
      <c r="I71" s="67"/>
      <c r="J71" s="67"/>
    </row>
    <row r="72" spans="1:10" ht="13.35" customHeight="1">
      <c r="A72" s="46" t="s">
        <v>888</v>
      </c>
      <c r="B72" s="68" t="s">
        <v>889</v>
      </c>
      <c r="C72" s="97" t="s">
        <v>890</v>
      </c>
      <c r="D72" s="67" t="s">
        <v>726</v>
      </c>
      <c r="E72" s="67" t="s">
        <v>727</v>
      </c>
      <c r="F72" s="67" t="s">
        <v>728</v>
      </c>
      <c r="G72" s="67" t="s">
        <v>729</v>
      </c>
      <c r="H72" s="67" t="s">
        <v>730</v>
      </c>
      <c r="I72" s="67"/>
      <c r="J72" s="67"/>
    </row>
    <row r="73" spans="1:10" ht="13.35" customHeight="1">
      <c r="A73" s="46" t="s">
        <v>926</v>
      </c>
      <c r="B73" s="68" t="s">
        <v>904</v>
      </c>
      <c r="C73" s="97" t="s">
        <v>747</v>
      </c>
      <c r="D73" s="67"/>
      <c r="E73" s="67"/>
      <c r="F73" s="67"/>
      <c r="G73" s="67"/>
      <c r="H73" s="67"/>
      <c r="I73" s="67"/>
      <c r="J73" s="67"/>
    </row>
    <row r="74" spans="1:10" ht="13.35" customHeight="1">
      <c r="A74" s="46" t="s">
        <v>927</v>
      </c>
      <c r="B74" s="68" t="s">
        <v>753</v>
      </c>
      <c r="C74" s="97" t="s">
        <v>754</v>
      </c>
      <c r="D74" s="67"/>
      <c r="E74" s="67"/>
      <c r="F74" s="67"/>
      <c r="G74" s="67"/>
      <c r="H74" s="67"/>
      <c r="I74" s="67"/>
      <c r="J74" s="67"/>
    </row>
    <row r="75" spans="1:10" ht="13.35" customHeight="1">
      <c r="A75" s="46" t="s">
        <v>926</v>
      </c>
      <c r="B75" s="68" t="s">
        <v>904</v>
      </c>
      <c r="C75" s="97" t="s">
        <v>731</v>
      </c>
      <c r="D75" s="67"/>
      <c r="E75" s="67"/>
      <c r="F75" s="67"/>
      <c r="G75" s="67"/>
      <c r="H75" s="67"/>
      <c r="I75" s="67"/>
      <c r="J75" s="67"/>
    </row>
    <row r="76" spans="1:10" ht="13.35" customHeight="1">
      <c r="A76" s="46" t="s">
        <v>928</v>
      </c>
      <c r="B76" s="68" t="s">
        <v>907</v>
      </c>
      <c r="C76" s="97" t="s">
        <v>747</v>
      </c>
      <c r="D76" s="67"/>
      <c r="E76" s="67"/>
      <c r="F76" s="67"/>
      <c r="G76" s="67"/>
      <c r="H76" s="67"/>
      <c r="I76" s="67"/>
      <c r="J76" s="67"/>
    </row>
    <row r="77" spans="1:10" ht="13.35" customHeight="1">
      <c r="A77" s="46" t="s">
        <v>929</v>
      </c>
      <c r="B77" s="68" t="s">
        <v>920</v>
      </c>
      <c r="C77" s="97" t="s">
        <v>731</v>
      </c>
      <c r="D77" s="67"/>
      <c r="E77" s="67"/>
      <c r="F77" s="67"/>
      <c r="G77" s="67"/>
      <c r="H77" s="67"/>
      <c r="I77" s="67"/>
      <c r="J77" s="67"/>
    </row>
    <row r="78" spans="1:10" ht="13.35" customHeight="1">
      <c r="A78" s="46" t="s">
        <v>930</v>
      </c>
      <c r="B78" s="68" t="s">
        <v>755</v>
      </c>
      <c r="C78" s="97" t="s">
        <v>731</v>
      </c>
      <c r="D78" s="67"/>
      <c r="E78" s="67"/>
      <c r="F78" s="67"/>
      <c r="G78" s="67"/>
      <c r="H78" s="67"/>
      <c r="I78" s="67"/>
      <c r="J78" s="67"/>
    </row>
    <row r="79" spans="1:10" ht="13.35" customHeight="1">
      <c r="A79" s="46" t="s">
        <v>930</v>
      </c>
      <c r="B79" s="68" t="s">
        <v>872</v>
      </c>
      <c r="C79" s="97" t="s">
        <v>731</v>
      </c>
      <c r="D79" s="67"/>
      <c r="E79" s="67"/>
      <c r="F79" s="67"/>
      <c r="G79" s="67"/>
      <c r="H79" s="67"/>
      <c r="I79" s="67"/>
      <c r="J79" s="67"/>
    </row>
    <row r="80" spans="1:10" ht="13.35" customHeight="1">
      <c r="A80" s="46" t="s">
        <v>930</v>
      </c>
      <c r="B80" s="68" t="s">
        <v>733</v>
      </c>
      <c r="C80" s="97" t="s">
        <v>747</v>
      </c>
      <c r="D80" s="67"/>
      <c r="E80" s="67"/>
      <c r="F80" s="67"/>
      <c r="G80" s="67"/>
      <c r="H80" s="67"/>
      <c r="I80" s="67"/>
      <c r="J80" s="67"/>
    </row>
    <row r="81" spans="1:10" ht="13.35" customHeight="1">
      <c r="A81" s="46" t="s">
        <v>930</v>
      </c>
      <c r="B81" s="68" t="s">
        <v>721</v>
      </c>
      <c r="C81" s="97" t="s">
        <v>747</v>
      </c>
      <c r="D81" s="67"/>
      <c r="E81" s="67"/>
      <c r="F81" s="67"/>
      <c r="G81" s="67"/>
      <c r="H81" s="67"/>
      <c r="I81" s="67"/>
      <c r="J81" s="67"/>
    </row>
    <row r="82" spans="1:10" ht="13.35" customHeight="1">
      <c r="A82" s="46" t="s">
        <v>931</v>
      </c>
      <c r="B82" s="68" t="s">
        <v>919</v>
      </c>
      <c r="C82" s="97" t="s">
        <v>731</v>
      </c>
      <c r="D82" s="67"/>
      <c r="E82" s="67"/>
      <c r="F82" s="67"/>
      <c r="G82" s="67"/>
      <c r="H82" s="67"/>
      <c r="I82" s="67"/>
      <c r="J82" s="67"/>
    </row>
    <row r="83" spans="1:10" ht="13.35" customHeight="1">
      <c r="A83" s="258" t="s">
        <v>932</v>
      </c>
      <c r="B83" s="258" t="s">
        <v>907</v>
      </c>
      <c r="C83" s="258" t="s">
        <v>731</v>
      </c>
    </row>
    <row r="84" spans="1:10" ht="13.35" customHeight="1">
      <c r="A84" s="258" t="s">
        <v>933</v>
      </c>
      <c r="B84" s="258" t="s">
        <v>747</v>
      </c>
      <c r="C84" s="258" t="s">
        <v>747</v>
      </c>
    </row>
    <row r="85" spans="1:10" ht="13.35" customHeight="1">
      <c r="A85" s="258" t="s">
        <v>934</v>
      </c>
      <c r="B85" s="258" t="s">
        <v>747</v>
      </c>
      <c r="C85" s="258" t="s">
        <v>747</v>
      </c>
    </row>
    <row r="86" spans="1:10" ht="13.35" customHeight="1">
      <c r="A86" s="258" t="s">
        <v>936</v>
      </c>
      <c r="B86" s="258" t="s">
        <v>907</v>
      </c>
      <c r="C86" s="258" t="s">
        <v>731</v>
      </c>
    </row>
    <row r="87" spans="1:10" ht="13.35" customHeight="1">
      <c r="A87" s="258" t="s">
        <v>936</v>
      </c>
      <c r="B87" s="258" t="s">
        <v>747</v>
      </c>
      <c r="C87" s="258" t="s">
        <v>747</v>
      </c>
    </row>
    <row r="88" spans="1:10" ht="13.35" customHeight="1">
      <c r="A88" s="258" t="s">
        <v>937</v>
      </c>
      <c r="B88" s="258" t="s">
        <v>907</v>
      </c>
      <c r="C88" s="258" t="s">
        <v>731</v>
      </c>
    </row>
    <row r="89" spans="1:10" ht="13.35" customHeight="1">
      <c r="A89" s="258" t="s">
        <v>937</v>
      </c>
      <c r="B89" s="258" t="s">
        <v>938</v>
      </c>
      <c r="C89" s="258" t="s">
        <v>731</v>
      </c>
    </row>
    <row r="90" spans="1:10" ht="13.35" customHeight="1">
      <c r="A90" s="258" t="s">
        <v>933</v>
      </c>
      <c r="B90" s="258" t="s">
        <v>0</v>
      </c>
      <c r="C90" s="258" t="s">
        <v>731</v>
      </c>
    </row>
    <row r="91" spans="1:10" ht="13.35" customHeight="1">
      <c r="A91" s="258" t="s">
        <v>1</v>
      </c>
      <c r="B91" s="258" t="s">
        <v>0</v>
      </c>
      <c r="C91" s="258" t="s">
        <v>731</v>
      </c>
    </row>
    <row r="92" spans="1:10" ht="13.35" customHeight="1">
      <c r="A92" s="258" t="s">
        <v>937</v>
      </c>
      <c r="B92" s="258" t="s">
        <v>747</v>
      </c>
      <c r="C92" s="258" t="s">
        <v>747</v>
      </c>
    </row>
    <row r="93" spans="1:10" ht="13.35" customHeight="1">
      <c r="A93" s="258" t="s">
        <v>937</v>
      </c>
      <c r="B93" s="258" t="s">
        <v>747</v>
      </c>
      <c r="C93" s="258" t="s">
        <v>747</v>
      </c>
    </row>
    <row r="94" spans="1:10" ht="13.35" customHeight="1">
      <c r="A94" s="258" t="s">
        <v>901</v>
      </c>
      <c r="B94" s="258" t="s">
        <v>738</v>
      </c>
      <c r="C94" s="258" t="s">
        <v>747</v>
      </c>
      <c r="D94" s="258" t="s">
        <v>732</v>
      </c>
      <c r="E94" s="258">
        <v>1</v>
      </c>
      <c r="G94" s="258" t="s">
        <v>893</v>
      </c>
      <c r="H94" s="258" t="s">
        <v>756</v>
      </c>
    </row>
    <row r="95" spans="1:10" ht="13.35" customHeight="1">
      <c r="A95" s="258" t="s">
        <v>901</v>
      </c>
      <c r="B95" s="258" t="s">
        <v>738</v>
      </c>
      <c r="C95" s="258" t="s">
        <v>747</v>
      </c>
      <c r="D95" s="258" t="s">
        <v>732</v>
      </c>
      <c r="E95" s="258">
        <v>1</v>
      </c>
      <c r="G95" s="258" t="s">
        <v>893</v>
      </c>
      <c r="H95" s="258" t="s">
        <v>757</v>
      </c>
    </row>
    <row r="96" spans="1:10" ht="12.75" customHeight="1"/>
    <row r="97" spans="4:5" ht="12.75" customHeight="1">
      <c r="D97" s="258" t="s">
        <v>727</v>
      </c>
      <c r="E97" s="258">
        <v>11</v>
      </c>
    </row>
    <row r="98" spans="4:5">
      <c r="E98" s="356">
        <v>240</v>
      </c>
    </row>
  </sheetData>
  <mergeCells count="1">
    <mergeCell ref="A2:E2"/>
  </mergeCells>
  <phoneticPr fontId="20" type="noConversion"/>
  <printOptions horizontalCentered="1"/>
  <pageMargins left="0.5" right="0.25" top="0.8" bottom="0.8" header="0.5" footer="0.5"/>
  <pageSetup orientation="landscape" horizontalDpi="4294967293" r:id="rId1"/>
  <headerFooter alignWithMargins="0">
    <oddFooter xml:space="preserve">&amp;L&amp;Z&amp;F, &amp;A&amp;C&amp;P of &amp;N&amp;Rwritten 8/15/05
</oddFooter>
  </headerFooter>
  <rowBreaks count="2" manualBreakCount="2">
    <brk id="37" max="16383" man="1"/>
    <brk id="70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8.75" customHeight="1"/>
  <cols>
    <col min="1" max="1" width="33.42578125" style="40" customWidth="1"/>
    <col min="2" max="2" width="12.28515625" style="41" customWidth="1"/>
    <col min="3" max="3" width="12.28515625" style="42" customWidth="1"/>
    <col min="4" max="5" width="12.28515625" style="232" customWidth="1"/>
    <col min="6" max="16384" width="9.140625" style="232"/>
  </cols>
  <sheetData>
    <row r="1" spans="1:5" s="542" customFormat="1" ht="22.5" customHeight="1">
      <c r="A1" s="641" t="s">
        <v>571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542" customFormat="1" ht="18.75" customHeight="1">
      <c r="A3" s="244" t="s">
        <v>420</v>
      </c>
      <c r="B3" s="93">
        <v>2006</v>
      </c>
      <c r="C3" s="93">
        <v>2007</v>
      </c>
      <c r="D3" s="93">
        <v>2008</v>
      </c>
      <c r="E3" s="93">
        <v>2009</v>
      </c>
    </row>
    <row r="4" spans="1:5" s="545" customFormat="1" ht="18.75" customHeight="1">
      <c r="A4" s="124"/>
      <c r="B4" s="124"/>
      <c r="C4" s="124"/>
      <c r="D4" s="239"/>
      <c r="E4" s="239"/>
    </row>
    <row r="5" spans="1:5" s="545" customFormat="1" ht="18.75" customHeight="1">
      <c r="A5" s="279" t="s">
        <v>653</v>
      </c>
      <c r="B5" s="733">
        <v>100</v>
      </c>
      <c r="C5" s="138"/>
      <c r="D5" s="760"/>
      <c r="E5" s="760"/>
    </row>
    <row r="6" spans="1:5" ht="18.75" customHeight="1">
      <c r="A6" s="124" t="s">
        <v>592</v>
      </c>
      <c r="B6" s="138">
        <v>112</v>
      </c>
      <c r="C6" s="138">
        <v>100</v>
      </c>
      <c r="D6" s="94">
        <v>50</v>
      </c>
      <c r="E6" s="94">
        <v>0</v>
      </c>
    </row>
    <row r="7" spans="1:5" ht="18.75" customHeight="1">
      <c r="A7" s="124" t="s">
        <v>706</v>
      </c>
      <c r="B7" s="138">
        <v>1500</v>
      </c>
      <c r="C7" s="138">
        <v>1500</v>
      </c>
      <c r="D7" s="94">
        <v>1500</v>
      </c>
      <c r="E7" s="94">
        <v>1600</v>
      </c>
    </row>
    <row r="8" spans="1:5" ht="18.75" customHeight="1">
      <c r="A8" s="124" t="s">
        <v>711</v>
      </c>
      <c r="B8" s="138">
        <v>126</v>
      </c>
      <c r="C8" s="138">
        <v>0</v>
      </c>
      <c r="D8" s="94">
        <v>0</v>
      </c>
      <c r="E8" s="94"/>
    </row>
    <row r="9" spans="1:5" ht="18.75" customHeight="1">
      <c r="A9" s="124" t="s">
        <v>709</v>
      </c>
      <c r="B9" s="138">
        <v>787</v>
      </c>
      <c r="C9" s="138">
        <v>660</v>
      </c>
      <c r="D9" s="138">
        <v>700</v>
      </c>
      <c r="E9" s="94">
        <v>800</v>
      </c>
    </row>
    <row r="10" spans="1:5" ht="18.75" customHeight="1">
      <c r="A10" s="124" t="s">
        <v>707</v>
      </c>
      <c r="B10" s="138"/>
      <c r="C10" s="138">
        <v>50</v>
      </c>
      <c r="D10" s="94">
        <v>50</v>
      </c>
      <c r="E10" s="94">
        <v>50</v>
      </c>
    </row>
    <row r="11" spans="1:5" ht="18.75" customHeight="1">
      <c r="A11" s="124" t="s">
        <v>710</v>
      </c>
      <c r="B11" s="138"/>
      <c r="C11" s="138">
        <v>30</v>
      </c>
      <c r="D11" s="94">
        <v>45</v>
      </c>
      <c r="E11" s="94">
        <v>40</v>
      </c>
    </row>
    <row r="12" spans="1:5" ht="18.75" customHeight="1">
      <c r="A12" s="124" t="s">
        <v>708</v>
      </c>
      <c r="B12" s="138"/>
      <c r="C12" s="138">
        <v>20</v>
      </c>
      <c r="D12" s="94">
        <v>20</v>
      </c>
      <c r="E12" s="138">
        <v>10</v>
      </c>
    </row>
    <row r="13" spans="1:5" s="542" customFormat="1" ht="18.75" customHeight="1" thickBot="1">
      <c r="A13" s="124"/>
      <c r="B13" s="248"/>
      <c r="C13" s="248"/>
      <c r="D13" s="248"/>
      <c r="E13" s="147"/>
    </row>
    <row r="14" spans="1:5" ht="18.75" customHeight="1" thickTop="1">
      <c r="A14" s="265" t="s">
        <v>418</v>
      </c>
      <c r="B14" s="260">
        <f>SUM(B4:B13)</f>
        <v>2625</v>
      </c>
      <c r="C14" s="260">
        <f>SUM(C4:C13)</f>
        <v>2360</v>
      </c>
      <c r="D14" s="96">
        <f>SUM(D4:D13)</f>
        <v>2365</v>
      </c>
      <c r="E14" s="96">
        <f>SUM(E4:E13)</f>
        <v>2500</v>
      </c>
    </row>
    <row r="15" spans="1:5" ht="18.75" customHeight="1">
      <c r="A15" s="233"/>
      <c r="B15" s="68"/>
      <c r="C15" s="97"/>
      <c r="D15" s="67"/>
    </row>
    <row r="16" spans="1:5" ht="18.75" customHeight="1">
      <c r="A16" s="46"/>
      <c r="B16" s="68"/>
      <c r="C16" s="97"/>
      <c r="D16" s="67"/>
    </row>
    <row r="17" spans="1:4" ht="18.75" customHeight="1">
      <c r="A17" s="233"/>
      <c r="B17" s="68"/>
      <c r="C17" s="97"/>
      <c r="D17" s="6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R54"/>
  <sheetViews>
    <sheetView workbookViewId="0"/>
  </sheetViews>
  <sheetFormatPr defaultRowHeight="18.75" customHeight="1"/>
  <cols>
    <col min="1" max="1" width="42.85546875" style="3" customWidth="1"/>
    <col min="2" max="2" width="11.28515625" style="4" customWidth="1"/>
    <col min="3" max="3" width="11.28515625" style="5" customWidth="1"/>
    <col min="4" max="5" width="11.28515625" style="1" customWidth="1"/>
    <col min="6" max="16384" width="9.140625" style="1"/>
  </cols>
  <sheetData>
    <row r="1" spans="1:18" s="2" customFormat="1" ht="24" customHeight="1">
      <c r="A1" s="212" t="s">
        <v>664</v>
      </c>
      <c r="B1" s="213"/>
      <c r="C1" s="214"/>
      <c r="D1" s="205"/>
      <c r="E1" s="205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8.75" customHeight="1">
      <c r="A2" s="109"/>
      <c r="B2" s="110"/>
      <c r="C2" s="74"/>
      <c r="D2" s="109"/>
      <c r="E2" s="109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  <c r="F3"/>
      <c r="G3"/>
      <c r="H3"/>
      <c r="I3"/>
      <c r="J3"/>
      <c r="K3"/>
      <c r="L3"/>
      <c r="M3"/>
      <c r="N3"/>
      <c r="O3"/>
      <c r="P3"/>
      <c r="Q3"/>
      <c r="R3"/>
    </row>
    <row r="4" spans="1:18" s="7" customFormat="1" ht="18.75" customHeight="1">
      <c r="A4" s="239"/>
      <c r="B4" s="267"/>
      <c r="C4" s="299"/>
      <c r="D4" s="239"/>
      <c r="E4" s="239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7" customFormat="1" ht="18.75" customHeight="1">
      <c r="A5" s="279" t="s">
        <v>86</v>
      </c>
      <c r="B5" s="733"/>
      <c r="C5" s="733">
        <v>-3500</v>
      </c>
      <c r="D5" s="239"/>
      <c r="E5" s="239"/>
      <c r="F5"/>
      <c r="G5"/>
      <c r="H5"/>
      <c r="I5"/>
      <c r="J5"/>
      <c r="K5"/>
      <c r="L5"/>
      <c r="M5"/>
      <c r="N5"/>
      <c r="O5"/>
      <c r="P5"/>
      <c r="Q5"/>
      <c r="R5"/>
    </row>
    <row r="6" spans="1:18" s="2" customFormat="1" ht="18.75" customHeight="1">
      <c r="A6" s="124" t="s">
        <v>421</v>
      </c>
      <c r="B6" s="137">
        <v>19250</v>
      </c>
      <c r="C6" s="138"/>
      <c r="D6" s="93"/>
      <c r="E6" s="93"/>
      <c r="F6"/>
      <c r="G6"/>
      <c r="H6"/>
      <c r="I6"/>
      <c r="J6"/>
      <c r="K6"/>
      <c r="L6"/>
      <c r="M6"/>
      <c r="N6"/>
      <c r="O6"/>
      <c r="P6"/>
      <c r="Q6"/>
      <c r="R6"/>
    </row>
    <row r="7" spans="1:18" ht="18.75" customHeight="1">
      <c r="A7" s="124" t="s">
        <v>772</v>
      </c>
      <c r="B7" s="138"/>
      <c r="C7" s="138">
        <v>5500</v>
      </c>
      <c r="D7" s="138"/>
      <c r="E7" s="138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18.75" customHeight="1">
      <c r="A8" s="124" t="s">
        <v>781</v>
      </c>
      <c r="B8" s="138"/>
      <c r="C8" s="138">
        <v>422</v>
      </c>
      <c r="D8" s="94">
        <v>450</v>
      </c>
      <c r="E8" s="94">
        <v>311</v>
      </c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8.75" customHeight="1">
      <c r="A9" s="124" t="s">
        <v>779</v>
      </c>
      <c r="B9" s="138"/>
      <c r="C9" s="138">
        <v>2006</v>
      </c>
      <c r="D9" s="94">
        <v>2000</v>
      </c>
      <c r="E9" s="94">
        <v>3000</v>
      </c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customHeight="1">
      <c r="A10" s="124" t="s">
        <v>780</v>
      </c>
      <c r="B10" s="138"/>
      <c r="C10" s="138">
        <v>2840</v>
      </c>
      <c r="D10" s="94">
        <v>3500</v>
      </c>
      <c r="E10" s="94">
        <v>3500</v>
      </c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18.75" customHeight="1">
      <c r="A11" s="124" t="s">
        <v>778</v>
      </c>
      <c r="B11" s="138"/>
      <c r="C11" s="138">
        <v>1928</v>
      </c>
      <c r="D11" s="94">
        <v>1500</v>
      </c>
      <c r="E11" s="94">
        <v>1500</v>
      </c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18.75" customHeight="1">
      <c r="A12" s="124" t="s">
        <v>777</v>
      </c>
      <c r="B12" s="138"/>
      <c r="C12" s="138">
        <v>8165</v>
      </c>
      <c r="D12" s="94">
        <v>9500</v>
      </c>
      <c r="E12" s="94">
        <v>12000</v>
      </c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18.75" customHeight="1">
      <c r="A13" s="124" t="s">
        <v>767</v>
      </c>
      <c r="B13" s="138"/>
      <c r="C13" s="138">
        <v>4017</v>
      </c>
      <c r="D13" s="138">
        <v>4500</v>
      </c>
      <c r="E13" s="138">
        <v>4500</v>
      </c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8.75" customHeight="1">
      <c r="A14" s="124" t="s">
        <v>254</v>
      </c>
      <c r="B14" s="138"/>
      <c r="C14" s="138"/>
      <c r="D14" s="94">
        <v>3800</v>
      </c>
      <c r="E14" s="94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18.75" customHeight="1" thickBot="1">
      <c r="A15" s="124"/>
      <c r="B15" s="248"/>
      <c r="C15" s="248"/>
      <c r="D15" s="147"/>
      <c r="E15" s="147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18.75" customHeight="1" thickTop="1">
      <c r="A16" s="265" t="s">
        <v>418</v>
      </c>
      <c r="B16" s="96">
        <f>SUM(B4:B15)</f>
        <v>19250</v>
      </c>
      <c r="C16" s="96">
        <f>SUM(C4:C15)</f>
        <v>21378</v>
      </c>
      <c r="D16" s="96">
        <f>SUM(D4:D15)</f>
        <v>25250</v>
      </c>
      <c r="E16" s="96">
        <f>SUM(E4:E15)</f>
        <v>24811</v>
      </c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8.75" customHeight="1">
      <c r="A17" s="258"/>
      <c r="B17" s="258"/>
      <c r="C17" s="258"/>
      <c r="D17" s="258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>
      <c r="A18" s="133"/>
      <c r="B18" s="64"/>
      <c r="C18" s="64"/>
      <c r="D18" s="64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>
      <c r="A19" s="64"/>
      <c r="B19" s="64"/>
      <c r="C19" s="64"/>
      <c r="D19" s="64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>
      <c r="A24"/>
      <c r="B24"/>
      <c r="C24"/>
      <c r="D24"/>
      <c r="E24"/>
      <c r="F24"/>
    </row>
    <row r="25" spans="1:18" ht="18.75" customHeight="1">
      <c r="A25"/>
      <c r="B25"/>
      <c r="C25"/>
      <c r="D25"/>
      <c r="E25"/>
      <c r="F25"/>
    </row>
    <row r="26" spans="1:18" ht="18.75" customHeight="1">
      <c r="A26"/>
      <c r="B26"/>
      <c r="C26"/>
      <c r="D26"/>
      <c r="E26"/>
      <c r="F26"/>
    </row>
    <row r="27" spans="1:18" ht="18.75" customHeight="1">
      <c r="A27"/>
      <c r="B27"/>
      <c r="C27"/>
      <c r="D27"/>
      <c r="E27"/>
      <c r="F27"/>
    </row>
    <row r="28" spans="1:18" ht="18.75" customHeight="1">
      <c r="A28"/>
      <c r="B28"/>
      <c r="C28"/>
      <c r="D28"/>
      <c r="E28"/>
      <c r="F28"/>
    </row>
    <row r="29" spans="1:18" ht="18.75" customHeight="1">
      <c r="A29"/>
      <c r="B29"/>
      <c r="C29"/>
      <c r="D29"/>
      <c r="E29"/>
      <c r="F29"/>
    </row>
    <row r="30" spans="1:18" ht="18.75" customHeight="1">
      <c r="A30"/>
      <c r="B30"/>
      <c r="C30"/>
      <c r="D30"/>
      <c r="E30"/>
      <c r="F30"/>
    </row>
    <row r="31" spans="1:18" ht="18.75" customHeight="1">
      <c r="A31"/>
      <c r="B31"/>
      <c r="C31"/>
      <c r="D31"/>
      <c r="E31"/>
      <c r="F31"/>
    </row>
    <row r="32" spans="1:18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E34"/>
  <sheetViews>
    <sheetView workbookViewId="0"/>
  </sheetViews>
  <sheetFormatPr defaultRowHeight="18.75" customHeight="1"/>
  <cols>
    <col min="1" max="1" width="39" style="40" customWidth="1"/>
    <col min="2" max="2" width="11.7109375" style="41" customWidth="1"/>
    <col min="3" max="3" width="11.7109375" style="42" customWidth="1"/>
    <col min="4" max="5" width="11.7109375" style="232" customWidth="1"/>
    <col min="6" max="16384" width="9.140625" style="232"/>
  </cols>
  <sheetData>
    <row r="1" spans="1:5" s="542" customFormat="1" ht="18.75" customHeight="1">
      <c r="A1" s="641" t="s">
        <v>493</v>
      </c>
      <c r="B1" s="615"/>
      <c r="C1" s="597"/>
      <c r="D1" s="633"/>
      <c r="E1" s="633"/>
    </row>
    <row r="2" spans="1:5" ht="18.75" customHeight="1">
      <c r="A2" s="93"/>
      <c r="B2" s="691"/>
      <c r="C2" s="692"/>
      <c r="D2" s="93"/>
      <c r="E2" s="93"/>
    </row>
    <row r="3" spans="1:5" s="54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545" customFormat="1" ht="18.75" customHeight="1">
      <c r="A4" s="234"/>
      <c r="B4" s="272"/>
      <c r="C4" s="273"/>
      <c r="D4" s="271"/>
      <c r="E4" s="271"/>
    </row>
    <row r="5" spans="1:5" s="545" customFormat="1" ht="18.75" customHeight="1">
      <c r="A5" s="126" t="s">
        <v>968</v>
      </c>
      <c r="B5" s="763"/>
      <c r="C5" s="764"/>
      <c r="D5" s="529">
        <v>18500</v>
      </c>
      <c r="E5" s="761"/>
    </row>
    <row r="6" spans="1:5" s="545" customFormat="1" ht="18.75" customHeight="1">
      <c r="A6" s="126" t="s">
        <v>967</v>
      </c>
      <c r="B6" s="763"/>
      <c r="C6" s="764"/>
      <c r="D6" s="529">
        <v>4000</v>
      </c>
      <c r="E6" s="761"/>
    </row>
    <row r="7" spans="1:5" s="545" customFormat="1" ht="18.75" customHeight="1">
      <c r="A7" s="126" t="s">
        <v>966</v>
      </c>
      <c r="B7" s="763"/>
      <c r="C7" s="764"/>
      <c r="D7" s="529">
        <v>-750</v>
      </c>
      <c r="E7" s="761"/>
    </row>
    <row r="8" spans="1:5" s="545" customFormat="1" ht="18.75" customHeight="1">
      <c r="A8" s="126" t="s">
        <v>228</v>
      </c>
      <c r="B8" s="740"/>
      <c r="C8" s="751">
        <v>12000</v>
      </c>
      <c r="D8" s="529"/>
      <c r="E8" s="761"/>
    </row>
    <row r="9" spans="1:5" s="542" customFormat="1" ht="18.75" customHeight="1">
      <c r="A9" s="141" t="s">
        <v>609</v>
      </c>
      <c r="B9" s="137">
        <v>3000</v>
      </c>
      <c r="C9" s="115">
        <v>500</v>
      </c>
      <c r="D9" s="94">
        <v>750</v>
      </c>
      <c r="E9" s="94">
        <v>500</v>
      </c>
    </row>
    <row r="10" spans="1:5" ht="18.75" customHeight="1">
      <c r="A10" s="157" t="s">
        <v>424</v>
      </c>
      <c r="B10" s="137">
        <v>4200</v>
      </c>
      <c r="C10" s="275">
        <v>6500</v>
      </c>
      <c r="D10" s="94">
        <v>9000</v>
      </c>
      <c r="E10" s="94">
        <v>15000</v>
      </c>
    </row>
    <row r="11" spans="1:5" ht="18.75" customHeight="1">
      <c r="A11" s="141" t="s">
        <v>610</v>
      </c>
      <c r="B11" s="137">
        <v>5500</v>
      </c>
      <c r="C11" s="115">
        <v>2500</v>
      </c>
      <c r="D11" s="94">
        <v>0</v>
      </c>
      <c r="E11" s="94">
        <v>1000</v>
      </c>
    </row>
    <row r="12" spans="1:5" ht="18.75" customHeight="1">
      <c r="A12" s="141" t="s">
        <v>713</v>
      </c>
      <c r="B12" s="137">
        <v>6000</v>
      </c>
      <c r="C12" s="115">
        <v>3000</v>
      </c>
      <c r="D12" s="94">
        <v>10000</v>
      </c>
      <c r="E12" s="94">
        <v>10000</v>
      </c>
    </row>
    <row r="13" spans="1:5" ht="18.75" customHeight="1">
      <c r="A13" s="141" t="s">
        <v>1235</v>
      </c>
      <c r="B13" s="137"/>
      <c r="C13" s="115">
        <v>10500</v>
      </c>
      <c r="D13" s="94">
        <v>0</v>
      </c>
      <c r="E13" s="94">
        <v>0</v>
      </c>
    </row>
    <row r="14" spans="1:5" ht="18.75" customHeight="1">
      <c r="A14" s="141" t="s">
        <v>712</v>
      </c>
      <c r="B14" s="137"/>
      <c r="C14" s="115">
        <v>2250</v>
      </c>
      <c r="D14" s="94">
        <v>2250</v>
      </c>
      <c r="E14" s="94">
        <v>2250</v>
      </c>
    </row>
    <row r="15" spans="1:5" ht="18.75" customHeight="1">
      <c r="A15" s="141" t="s">
        <v>28</v>
      </c>
      <c r="B15" s="137"/>
      <c r="C15" s="115">
        <v>15000</v>
      </c>
      <c r="D15" s="138">
        <v>10200</v>
      </c>
      <c r="E15" s="138">
        <v>6000</v>
      </c>
    </row>
    <row r="16" spans="1:5" ht="18.75" customHeight="1">
      <c r="A16" s="141" t="s">
        <v>1121</v>
      </c>
      <c r="B16" s="137"/>
      <c r="C16" s="115"/>
      <c r="D16" s="138"/>
      <c r="E16" s="138">
        <v>24000</v>
      </c>
    </row>
    <row r="17" spans="1:5" ht="18.75" customHeight="1">
      <c r="A17" s="141"/>
      <c r="B17" s="137"/>
      <c r="C17" s="115"/>
      <c r="D17" s="138"/>
      <c r="E17" s="138"/>
    </row>
    <row r="18" spans="1:5" ht="18.75" customHeight="1" thickBot="1">
      <c r="A18" s="281"/>
      <c r="B18" s="246"/>
      <c r="C18" s="696"/>
      <c r="D18" s="248"/>
      <c r="E18" s="248"/>
    </row>
    <row r="19" spans="1:5" ht="18.75" customHeight="1" thickTop="1">
      <c r="A19" s="242" t="s">
        <v>418</v>
      </c>
      <c r="B19" s="145">
        <f>SUM(B4:B18)</f>
        <v>18700</v>
      </c>
      <c r="C19" s="762">
        <f>SUM(C4:C18)</f>
        <v>52250</v>
      </c>
      <c r="D19" s="96">
        <f>SUM(D4:D18)</f>
        <v>53950</v>
      </c>
      <c r="E19" s="96">
        <f>SUM(E4:E18)</f>
        <v>58750</v>
      </c>
    </row>
    <row r="20" spans="1:5" ht="18.75" customHeight="1">
      <c r="A20" s="258"/>
      <c r="B20" s="258"/>
      <c r="C20" s="258"/>
      <c r="D20" s="67"/>
      <c r="E20" s="67"/>
    </row>
    <row r="21" spans="1:5" ht="18.75" customHeight="1">
      <c r="A21" s="550"/>
      <c r="B21" s="550"/>
      <c r="C21" s="550"/>
    </row>
    <row r="22" spans="1:5" ht="18.75" customHeight="1">
      <c r="A22" s="550"/>
      <c r="B22" s="550"/>
      <c r="C22" s="550"/>
    </row>
    <row r="23" spans="1:5" ht="18.75" customHeight="1">
      <c r="A23" s="550"/>
      <c r="B23" s="550"/>
      <c r="C23" s="550"/>
    </row>
    <row r="24" spans="1:5" ht="18.75" customHeight="1">
      <c r="A24" s="550"/>
      <c r="B24" s="550"/>
      <c r="C24" s="550"/>
    </row>
    <row r="25" spans="1:5" ht="18.75" customHeight="1">
      <c r="A25" s="550"/>
      <c r="B25" s="550"/>
      <c r="C25" s="550"/>
    </row>
    <row r="26" spans="1:5" ht="18.75" customHeight="1">
      <c r="A26" s="550"/>
      <c r="B26" s="550"/>
      <c r="C26" s="550"/>
    </row>
    <row r="27" spans="1:5" ht="18.75" customHeight="1">
      <c r="A27" s="550"/>
      <c r="B27" s="550"/>
      <c r="C27" s="550"/>
    </row>
    <row r="28" spans="1:5" ht="18.75" customHeight="1">
      <c r="A28" s="550"/>
      <c r="B28" s="550"/>
      <c r="C28" s="550"/>
    </row>
    <row r="29" spans="1:5" ht="18.75" customHeight="1">
      <c r="A29" s="550"/>
      <c r="B29" s="550"/>
      <c r="C29" s="550"/>
    </row>
    <row r="30" spans="1:5" ht="18.75" customHeight="1">
      <c r="A30" s="550"/>
      <c r="B30" s="550"/>
      <c r="C30" s="550"/>
    </row>
    <row r="31" spans="1:5" ht="18.75" customHeight="1">
      <c r="A31" s="550"/>
      <c r="B31" s="550"/>
      <c r="C31" s="550"/>
    </row>
    <row r="32" spans="1:5" ht="18.75" customHeight="1">
      <c r="A32" s="550"/>
      <c r="B32" s="550"/>
      <c r="C32" s="550"/>
    </row>
    <row r="33" spans="1:3" ht="18.75" customHeight="1">
      <c r="A33" s="550"/>
      <c r="B33" s="550"/>
      <c r="C33" s="550"/>
    </row>
    <row r="34" spans="1:3" ht="18.75" customHeight="1">
      <c r="A34" s="550"/>
      <c r="B34" s="550"/>
      <c r="C34" s="550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6.5703125" style="40" customWidth="1"/>
    <col min="2" max="2" width="11" style="41" customWidth="1"/>
    <col min="3" max="3" width="11" style="42" customWidth="1"/>
    <col min="4" max="5" width="11" style="232" customWidth="1"/>
    <col min="6" max="16384" width="9.140625" style="232"/>
  </cols>
  <sheetData>
    <row r="1" spans="1:5" s="542" customFormat="1" ht="18.75" customHeight="1">
      <c r="A1" s="641" t="s">
        <v>494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54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545" customFormat="1" ht="18.75" customHeight="1">
      <c r="A4" s="271"/>
      <c r="B4" s="272"/>
      <c r="C4" s="273"/>
      <c r="D4" s="239"/>
      <c r="E4" s="239"/>
    </row>
    <row r="5" spans="1:5" s="545" customFormat="1" ht="18.75" customHeight="1">
      <c r="A5" s="288" t="s">
        <v>87</v>
      </c>
      <c r="B5" s="287"/>
      <c r="C5" s="732">
        <v>700</v>
      </c>
      <c r="D5" s="93"/>
      <c r="E5" s="93"/>
    </row>
    <row r="6" spans="1:5" s="545" customFormat="1" ht="18.75" customHeight="1">
      <c r="A6" s="141" t="s">
        <v>60</v>
      </c>
      <c r="B6" s="102">
        <v>600</v>
      </c>
      <c r="C6" s="103">
        <v>0</v>
      </c>
      <c r="D6" s="94">
        <v>0</v>
      </c>
      <c r="E6" s="94">
        <v>0</v>
      </c>
    </row>
    <row r="7" spans="1:5" s="545" customFormat="1" ht="18.75" customHeight="1">
      <c r="A7" s="255" t="s">
        <v>1237</v>
      </c>
      <c r="B7" s="579">
        <v>5000</v>
      </c>
      <c r="C7" s="102">
        <v>6000</v>
      </c>
      <c r="D7" s="94">
        <v>7235</v>
      </c>
      <c r="E7" s="94">
        <v>7300</v>
      </c>
    </row>
    <row r="8" spans="1:5" s="545" customFormat="1" ht="18.75" customHeight="1">
      <c r="A8" s="141" t="s">
        <v>1236</v>
      </c>
      <c r="B8" s="102">
        <v>100</v>
      </c>
      <c r="C8" s="103">
        <v>100</v>
      </c>
      <c r="D8" s="94">
        <v>100</v>
      </c>
      <c r="E8" s="94">
        <v>100</v>
      </c>
    </row>
    <row r="9" spans="1:5" ht="18.75" customHeight="1">
      <c r="A9" s="157"/>
      <c r="B9" s="102"/>
      <c r="C9" s="81"/>
      <c r="D9" s="94"/>
      <c r="E9" s="94"/>
    </row>
    <row r="10" spans="1:5" ht="18.75" customHeight="1">
      <c r="A10" s="234"/>
      <c r="B10" s="102"/>
      <c r="C10" s="81"/>
      <c r="D10" s="124"/>
      <c r="E10" s="124"/>
    </row>
    <row r="11" spans="1:5" ht="18.75" customHeight="1" thickBot="1">
      <c r="A11" s="234"/>
      <c r="B11" s="693"/>
      <c r="C11" s="105"/>
      <c r="D11" s="147"/>
      <c r="E11" s="147"/>
    </row>
    <row r="12" spans="1:5" s="542" customFormat="1" ht="18.75" customHeight="1" thickTop="1">
      <c r="A12" s="242" t="s">
        <v>418</v>
      </c>
      <c r="B12" s="96">
        <f>SUM(B4:B11)</f>
        <v>5700</v>
      </c>
      <c r="C12" s="96">
        <f>SUM(C4:C11)</f>
        <v>6800</v>
      </c>
      <c r="D12" s="96">
        <f>SUM(D4:D11)</f>
        <v>7335</v>
      </c>
      <c r="E12" s="96">
        <f>SUM(E4:E11)</f>
        <v>7400</v>
      </c>
    </row>
    <row r="13" spans="1:5" ht="18.75" customHeight="1">
      <c r="A13" s="233"/>
      <c r="B13" s="68"/>
      <c r="C13" s="97"/>
      <c r="D13" s="67"/>
    </row>
    <row r="14" spans="1:5" ht="18.75" customHeight="1">
      <c r="A14" s="233"/>
      <c r="B14" s="68"/>
      <c r="C14" s="97"/>
      <c r="D14" s="67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E13"/>
  <sheetViews>
    <sheetView zoomScaleNormal="100" workbookViewId="0"/>
  </sheetViews>
  <sheetFormatPr defaultRowHeight="18.75" customHeight="1"/>
  <cols>
    <col min="1" max="1" width="44.5703125" style="233" customWidth="1"/>
    <col min="2" max="2" width="10.7109375" style="68" customWidth="1"/>
    <col min="3" max="5" width="10.7109375" style="67" customWidth="1"/>
    <col min="6" max="16384" width="9.140625" style="67"/>
  </cols>
  <sheetData>
    <row r="1" spans="1:5" s="98" customFormat="1" ht="18.75" customHeight="1">
      <c r="A1" s="641" t="s">
        <v>572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93">
        <v>2006</v>
      </c>
      <c r="C3" s="237">
        <v>2007</v>
      </c>
      <c r="D3" s="93">
        <v>2008</v>
      </c>
      <c r="E3" s="93">
        <v>2009</v>
      </c>
    </row>
    <row r="4" spans="1:5" s="98" customFormat="1" ht="30" customHeight="1">
      <c r="A4" s="124" t="s">
        <v>354</v>
      </c>
      <c r="B4" s="278">
        <v>9500</v>
      </c>
      <c r="C4" s="81">
        <v>9750</v>
      </c>
      <c r="D4" s="94">
        <v>5400</v>
      </c>
      <c r="E4" s="94">
        <v>1200</v>
      </c>
    </row>
    <row r="5" spans="1:5" s="98" customFormat="1" ht="18.75" customHeight="1">
      <c r="A5" s="124" t="s">
        <v>1238</v>
      </c>
      <c r="B5" s="278">
        <v>6228</v>
      </c>
      <c r="C5" s="103">
        <v>6200</v>
      </c>
      <c r="D5" s="94">
        <v>8000</v>
      </c>
      <c r="E5" s="94">
        <v>4500</v>
      </c>
    </row>
    <row r="6" spans="1:5" ht="18.75" customHeight="1">
      <c r="A6" s="124" t="s">
        <v>1122</v>
      </c>
      <c r="B6" s="278">
        <v>300</v>
      </c>
      <c r="C6" s="81">
        <v>500</v>
      </c>
      <c r="D6" s="94">
        <v>600</v>
      </c>
      <c r="E6" s="94">
        <v>600</v>
      </c>
    </row>
    <row r="7" spans="1:5" ht="18.75" customHeight="1">
      <c r="A7" s="157" t="s">
        <v>355</v>
      </c>
      <c r="B7" s="278">
        <v>600</v>
      </c>
      <c r="C7" s="81">
        <v>0</v>
      </c>
      <c r="D7" s="94">
        <v>0</v>
      </c>
      <c r="E7" s="94">
        <v>0</v>
      </c>
    </row>
    <row r="8" spans="1:5" s="98" customFormat="1" ht="18.75" customHeight="1">
      <c r="A8" s="124" t="s">
        <v>1239</v>
      </c>
      <c r="B8" s="234"/>
      <c r="C8" s="124"/>
      <c r="D8" s="94"/>
      <c r="E8" s="94">
        <v>4600</v>
      </c>
    </row>
    <row r="9" spans="1:5" ht="18.75" customHeight="1">
      <c r="A9" s="280"/>
      <c r="B9" s="234"/>
      <c r="C9" s="103"/>
      <c r="D9" s="124"/>
      <c r="E9" s="124"/>
    </row>
    <row r="10" spans="1:5" ht="18.75" customHeight="1">
      <c r="A10" s="281"/>
      <c r="B10" s="102"/>
      <c r="C10" s="81"/>
      <c r="D10" s="124"/>
      <c r="E10" s="124"/>
    </row>
    <row r="11" spans="1:5" ht="18.75" customHeight="1">
      <c r="A11" s="242" t="s">
        <v>418</v>
      </c>
      <c r="B11" s="282">
        <f>SUM(B4:B10)</f>
        <v>16628</v>
      </c>
      <c r="C11" s="282">
        <f>SUM(C4:C10)</f>
        <v>16450</v>
      </c>
      <c r="D11" s="282">
        <f>SUM(D4:D10)</f>
        <v>14000</v>
      </c>
      <c r="E11" s="282">
        <f>SUM(E4:E10)</f>
        <v>10900</v>
      </c>
    </row>
    <row r="12" spans="1:5" ht="18.75" customHeight="1">
      <c r="B12" s="603"/>
    </row>
    <row r="13" spans="1:5" ht="18.75" customHeight="1">
      <c r="A13" s="46"/>
    </row>
  </sheetData>
  <sortState ref="A7:E8">
    <sortCondition ref="A7:A8"/>
  </sortState>
  <phoneticPr fontId="20" type="noConversion"/>
  <printOptions horizontalCentered="1"/>
  <pageMargins left="0.75" right="0.75" top="1" bottom="1" header="0.5" footer="0.5"/>
  <pageSetup scale="96" orientation="portrait" horizontalDpi="4294967292" verticalDpi="300" r:id="rId1"/>
  <headerFooter alignWithMargins="0">
    <oddFooter>&amp;L&amp;Z&amp;F,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/>
  </sheetViews>
  <sheetFormatPr defaultRowHeight="18.75" customHeight="1"/>
  <cols>
    <col min="1" max="1" width="43.28515625" style="40" customWidth="1"/>
    <col min="2" max="2" width="13.42578125" style="41" customWidth="1"/>
    <col min="3" max="3" width="14.140625" style="42" customWidth="1"/>
    <col min="4" max="4" width="12.5703125" style="232" customWidth="1"/>
    <col min="5" max="5" width="12.28515625" style="232" customWidth="1"/>
    <col min="6" max="16384" width="9.140625" style="232"/>
  </cols>
  <sheetData>
    <row r="1" spans="1:5" s="542" customFormat="1" ht="18.75" customHeight="1">
      <c r="A1" s="641" t="s">
        <v>560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542" customFormat="1" ht="18.75" customHeight="1">
      <c r="A3" s="93" t="s">
        <v>420</v>
      </c>
      <c r="B3" s="93">
        <v>2006</v>
      </c>
      <c r="C3" s="237">
        <v>2007</v>
      </c>
      <c r="D3" s="93">
        <v>2008</v>
      </c>
      <c r="E3" s="93">
        <v>2009</v>
      </c>
    </row>
    <row r="4" spans="1:5" s="542" customFormat="1" ht="18.75" customHeight="1">
      <c r="A4" s="157"/>
      <c r="B4" s="124"/>
      <c r="C4" s="81"/>
      <c r="D4" s="239"/>
      <c r="E4" s="239"/>
    </row>
    <row r="5" spans="1:5" s="542" customFormat="1" ht="18.75" customHeight="1">
      <c r="A5" s="288" t="s">
        <v>89</v>
      </c>
      <c r="B5" s="279"/>
      <c r="C5" s="732">
        <v>17000</v>
      </c>
      <c r="D5" s="239"/>
      <c r="E5" s="239"/>
    </row>
    <row r="6" spans="1:5" s="542" customFormat="1" ht="18.75" customHeight="1">
      <c r="A6" s="157" t="s">
        <v>787</v>
      </c>
      <c r="B6" s="138">
        <v>300</v>
      </c>
      <c r="C6" s="81">
        <v>400</v>
      </c>
      <c r="D6" s="138">
        <v>0</v>
      </c>
      <c r="E6" s="138"/>
    </row>
    <row r="7" spans="1:5" s="542" customFormat="1" ht="18.75" customHeight="1">
      <c r="A7" s="157" t="s">
        <v>788</v>
      </c>
      <c r="B7" s="138">
        <v>6000</v>
      </c>
      <c r="C7" s="81">
        <v>2000</v>
      </c>
      <c r="D7" s="94">
        <v>0</v>
      </c>
      <c r="E7" s="94"/>
    </row>
    <row r="8" spans="1:5" s="542" customFormat="1" ht="18.75" customHeight="1">
      <c r="A8" s="157" t="s">
        <v>786</v>
      </c>
      <c r="B8" s="138">
        <v>2046</v>
      </c>
      <c r="C8" s="81">
        <v>2200</v>
      </c>
      <c r="D8" s="94">
        <v>2300</v>
      </c>
      <c r="E8" s="94">
        <v>2600</v>
      </c>
    </row>
    <row r="9" spans="1:5" s="542" customFormat="1" ht="18.75" customHeight="1">
      <c r="A9" s="157" t="s">
        <v>382</v>
      </c>
      <c r="B9" s="138">
        <v>12000</v>
      </c>
      <c r="C9" s="81">
        <v>12000</v>
      </c>
      <c r="D9" s="94">
        <v>15750</v>
      </c>
      <c r="E9" s="94">
        <v>16000</v>
      </c>
    </row>
    <row r="10" spans="1:5" s="542" customFormat="1" ht="18.75" customHeight="1">
      <c r="A10" s="157" t="s">
        <v>381</v>
      </c>
      <c r="B10" s="138">
        <v>2000</v>
      </c>
      <c r="C10" s="81">
        <v>2000</v>
      </c>
      <c r="D10" s="94">
        <v>1700</v>
      </c>
      <c r="E10" s="94">
        <v>1700</v>
      </c>
    </row>
    <row r="11" spans="1:5" s="542" customFormat="1" ht="18.75" customHeight="1">
      <c r="A11" s="157" t="s">
        <v>660</v>
      </c>
      <c r="B11" s="138">
        <v>7200</v>
      </c>
      <c r="C11" s="81">
        <v>8000</v>
      </c>
      <c r="D11" s="94">
        <v>8500</v>
      </c>
      <c r="E11" s="94">
        <v>8500</v>
      </c>
    </row>
    <row r="12" spans="1:5" ht="18.75" customHeight="1">
      <c r="A12" s="157" t="s">
        <v>380</v>
      </c>
      <c r="B12" s="138">
        <v>2000</v>
      </c>
      <c r="C12" s="81">
        <v>6000</v>
      </c>
      <c r="D12" s="94">
        <v>9000</v>
      </c>
      <c r="E12" s="94">
        <v>9000</v>
      </c>
    </row>
    <row r="13" spans="1:5" ht="18.75" customHeight="1">
      <c r="A13" s="157" t="s">
        <v>969</v>
      </c>
      <c r="B13" s="138">
        <v>3000</v>
      </c>
      <c r="C13" s="81">
        <v>12000</v>
      </c>
      <c r="D13" s="94">
        <v>15750</v>
      </c>
      <c r="E13" s="94">
        <v>14000</v>
      </c>
    </row>
    <row r="14" spans="1:5" ht="18.75" customHeight="1">
      <c r="A14" s="157" t="s">
        <v>379</v>
      </c>
      <c r="B14" s="138">
        <v>2000</v>
      </c>
      <c r="C14" s="81">
        <v>2000</v>
      </c>
      <c r="D14" s="138">
        <v>2800</v>
      </c>
      <c r="E14" s="138">
        <v>5000</v>
      </c>
    </row>
    <row r="15" spans="1:5" ht="18.75" customHeight="1">
      <c r="A15" s="141" t="s">
        <v>20</v>
      </c>
      <c r="B15" s="138"/>
      <c r="C15" s="81">
        <v>4200</v>
      </c>
      <c r="D15" s="138">
        <v>4600</v>
      </c>
      <c r="E15" s="138">
        <v>5400</v>
      </c>
    </row>
    <row r="16" spans="1:5" ht="18.75" customHeight="1" thickBot="1">
      <c r="A16" s="302"/>
      <c r="B16" s="147"/>
      <c r="C16" s="105"/>
      <c r="D16" s="606"/>
      <c r="E16" s="606"/>
    </row>
    <row r="17" spans="1:5" s="542" customFormat="1" ht="18.75" customHeight="1" thickTop="1">
      <c r="A17" s="242" t="s">
        <v>418</v>
      </c>
      <c r="B17" s="96">
        <f>SUM(B4:B16)</f>
        <v>36546</v>
      </c>
      <c r="C17" s="96">
        <f>SUM(C4:C16)</f>
        <v>67800</v>
      </c>
      <c r="D17" s="96">
        <f>SUM(D4:D16)</f>
        <v>60400</v>
      </c>
      <c r="E17" s="96">
        <f>SUM(E4:E16)</f>
        <v>62200</v>
      </c>
    </row>
    <row r="18" spans="1:5" ht="18.75" customHeight="1">
      <c r="A18" s="46"/>
      <c r="B18" s="68"/>
      <c r="C18" s="97"/>
      <c r="D18" s="67"/>
    </row>
    <row r="19" spans="1:5" ht="18.75" customHeight="1">
      <c r="A19" s="694"/>
    </row>
    <row r="20" spans="1:5" ht="18.75" customHeight="1">
      <c r="A20" s="591"/>
    </row>
    <row r="21" spans="1:5" ht="18.75" customHeight="1">
      <c r="A21" s="591"/>
    </row>
    <row r="22" spans="1:5" ht="18.75" customHeight="1">
      <c r="A22" s="591"/>
    </row>
    <row r="23" spans="1:5" ht="18.75" customHeight="1">
      <c r="A23" s="591"/>
    </row>
    <row r="24" spans="1:5" ht="18.75" customHeight="1">
      <c r="A24" s="591"/>
    </row>
    <row r="25" spans="1:5" ht="18.75" customHeight="1">
      <c r="A25" s="591"/>
    </row>
  </sheetData>
  <phoneticPr fontId="20" type="noConversion"/>
  <printOptions horizontalCentered="1"/>
  <pageMargins left="0.75" right="0.75" top="1" bottom="1" header="0.5" footer="0.5"/>
  <pageSetup scale="90" orientation="portrait" horizontalDpi="4294967292" verticalDpi="300" r:id="rId1"/>
  <headerFooter alignWithMargins="0">
    <oddHeader xml:space="preserve">&amp;C&amp;"Arial,Bold"
</oddHeader>
    <oddFooter>&amp;L&amp;Z&amp;F,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RowHeight="18.75" customHeight="1"/>
  <cols>
    <col min="1" max="1" width="37.140625" style="233" customWidth="1"/>
    <col min="2" max="2" width="12.42578125" style="68" customWidth="1"/>
    <col min="3" max="3" width="12.42578125" style="97" customWidth="1"/>
    <col min="4" max="5" width="12.42578125" style="67" customWidth="1"/>
    <col min="6" max="16384" width="9.140625" style="67"/>
  </cols>
  <sheetData>
    <row r="1" spans="1:5" s="98" customFormat="1" ht="18.75" customHeight="1">
      <c r="A1" s="641" t="s">
        <v>561</v>
      </c>
      <c r="B1" s="615"/>
      <c r="C1" s="597"/>
      <c r="D1" s="597"/>
      <c r="E1" s="597"/>
    </row>
    <row r="2" spans="1:5" ht="18.75" customHeight="1">
      <c r="A2" s="234"/>
      <c r="B2" s="102"/>
      <c r="C2" s="103"/>
      <c r="D2" s="103"/>
      <c r="E2" s="103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284" customFormat="1" ht="18.75" customHeight="1">
      <c r="A4" s="239"/>
      <c r="B4" s="267"/>
      <c r="C4" s="648"/>
      <c r="D4" s="648"/>
      <c r="E4" s="648"/>
    </row>
    <row r="5" spans="1:5" s="284" customFormat="1" ht="18.75" customHeight="1">
      <c r="A5" s="239"/>
      <c r="B5" s="267"/>
      <c r="C5" s="648"/>
      <c r="D5" s="648"/>
      <c r="E5" s="648"/>
    </row>
    <row r="6" spans="1:5" s="284" customFormat="1" ht="18.75" customHeight="1">
      <c r="A6" s="239"/>
      <c r="B6" s="267"/>
      <c r="C6" s="648"/>
      <c r="D6" s="648"/>
      <c r="E6" s="648"/>
    </row>
    <row r="7" spans="1:5" s="284" customFormat="1" ht="18.75" customHeight="1">
      <c r="A7" s="141" t="s">
        <v>587</v>
      </c>
      <c r="B7" s="102">
        <v>260065</v>
      </c>
      <c r="C7" s="103">
        <v>260450</v>
      </c>
      <c r="D7" s="103">
        <v>260657.5</v>
      </c>
      <c r="E7" s="103">
        <v>265687.5</v>
      </c>
    </row>
    <row r="8" spans="1:5" s="284" customFormat="1" ht="18.75" customHeight="1">
      <c r="A8" s="141" t="s">
        <v>588</v>
      </c>
      <c r="B8" s="102">
        <v>109698</v>
      </c>
      <c r="C8" s="103">
        <v>113197.5</v>
      </c>
      <c r="D8" s="103">
        <v>111547.5</v>
      </c>
      <c r="E8" s="103">
        <v>109897.5</v>
      </c>
    </row>
    <row r="9" spans="1:5" s="284" customFormat="1" ht="18.75" customHeight="1">
      <c r="A9" s="271"/>
      <c r="B9" s="272"/>
      <c r="C9" s="273"/>
      <c r="D9" s="273"/>
      <c r="E9" s="273"/>
    </row>
    <row r="10" spans="1:5" s="284" customFormat="1" ht="18.75" customHeight="1">
      <c r="A10" s="141" t="s">
        <v>768</v>
      </c>
      <c r="B10" s="272"/>
      <c r="C10" s="273"/>
      <c r="D10" s="273"/>
      <c r="E10" s="273"/>
    </row>
    <row r="11" spans="1:5" s="284" customFormat="1" ht="18.75" customHeight="1">
      <c r="A11" s="141" t="s">
        <v>946</v>
      </c>
      <c r="B11" s="102"/>
      <c r="C11" s="103"/>
      <c r="D11" s="103"/>
      <c r="E11" s="103"/>
    </row>
    <row r="12" spans="1:5" s="98" customFormat="1" ht="18.75" customHeight="1">
      <c r="A12" s="157"/>
      <c r="B12" s="102"/>
      <c r="C12" s="81"/>
      <c r="D12" s="81"/>
      <c r="E12" s="81"/>
    </row>
    <row r="13" spans="1:5" ht="18.75" customHeight="1">
      <c r="A13" s="141" t="s">
        <v>947</v>
      </c>
      <c r="B13" s="102"/>
      <c r="C13" s="81"/>
      <c r="D13" s="81"/>
      <c r="E13" s="81"/>
    </row>
    <row r="14" spans="1:5" ht="18.75" customHeight="1">
      <c r="A14" s="141" t="s">
        <v>948</v>
      </c>
      <c r="B14" s="102"/>
      <c r="C14" s="81"/>
      <c r="D14" s="81"/>
      <c r="E14" s="81"/>
    </row>
    <row r="15" spans="1:5" ht="18.75" customHeight="1">
      <c r="A15" s="141" t="s">
        <v>949</v>
      </c>
      <c r="B15" s="102"/>
      <c r="C15" s="81"/>
      <c r="D15" s="81"/>
      <c r="E15" s="81"/>
    </row>
    <row r="16" spans="1:5" ht="18.75" customHeight="1">
      <c r="A16" s="141" t="s">
        <v>950</v>
      </c>
      <c r="B16" s="102"/>
      <c r="C16" s="81"/>
      <c r="D16" s="81"/>
      <c r="E16" s="81"/>
    </row>
    <row r="17" spans="1:5" ht="18.75" customHeight="1" thickBot="1">
      <c r="A17" s="141" t="s">
        <v>951</v>
      </c>
      <c r="B17" s="104"/>
      <c r="C17" s="105"/>
      <c r="D17" s="105"/>
      <c r="E17" s="105"/>
    </row>
    <row r="18" spans="1:5" s="98" customFormat="1" ht="18.75" customHeight="1" thickTop="1">
      <c r="A18" s="242" t="s">
        <v>418</v>
      </c>
      <c r="B18" s="197">
        <f>SUM(B4:B17)</f>
        <v>369763</v>
      </c>
      <c r="C18" s="651">
        <f>SUM(C4:C17)</f>
        <v>373647.5</v>
      </c>
      <c r="D18" s="651">
        <f>SUM(D4:D17)</f>
        <v>372205</v>
      </c>
      <c r="E18" s="651">
        <f>SUM(E4:E17)</f>
        <v>375585</v>
      </c>
    </row>
    <row r="19" spans="1:5" ht="18.75" customHeight="1">
      <c r="A19" s="258"/>
      <c r="B19" s="258"/>
      <c r="C19" s="258"/>
    </row>
    <row r="20" spans="1:5" ht="18.75" customHeight="1">
      <c r="A20" s="258"/>
      <c r="B20" s="258"/>
      <c r="C20" s="258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E10"/>
  <sheetViews>
    <sheetView workbookViewId="0"/>
  </sheetViews>
  <sheetFormatPr defaultRowHeight="18.75" customHeight="1"/>
  <cols>
    <col min="1" max="1" width="42.42578125" style="233" customWidth="1"/>
    <col min="2" max="2" width="13.140625" style="68" customWidth="1"/>
    <col min="3" max="3" width="13" style="67" customWidth="1"/>
    <col min="4" max="4" width="10.28515625" style="67" bestFit="1" customWidth="1"/>
    <col min="5" max="5" width="10.85546875" style="67" customWidth="1"/>
    <col min="6" max="16384" width="9.140625" style="67"/>
  </cols>
  <sheetData>
    <row r="1" spans="1:5" s="98" customFormat="1" ht="18.75" customHeight="1">
      <c r="A1" s="641" t="s">
        <v>495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239"/>
      <c r="B4" s="303"/>
      <c r="C4" s="303"/>
      <c r="D4" s="239"/>
      <c r="E4" s="239"/>
    </row>
    <row r="5" spans="1:5" ht="18.75" customHeight="1">
      <c r="A5" s="157" t="s">
        <v>585</v>
      </c>
      <c r="B5" s="137">
        <v>2800</v>
      </c>
      <c r="C5" s="275"/>
      <c r="D5" s="94"/>
      <c r="E5" s="94"/>
    </row>
    <row r="6" spans="1:5" ht="18.75" customHeight="1">
      <c r="A6" s="157" t="s">
        <v>714</v>
      </c>
      <c r="B6" s="137"/>
      <c r="C6" s="275">
        <v>3375</v>
      </c>
      <c r="D6" s="94"/>
      <c r="E6" s="94"/>
    </row>
    <row r="7" spans="1:5" ht="18.75" customHeight="1">
      <c r="A7" s="141" t="s">
        <v>255</v>
      </c>
      <c r="B7" s="300"/>
      <c r="C7" s="695"/>
      <c r="D7" s="94">
        <v>3850</v>
      </c>
      <c r="E7" s="94"/>
    </row>
    <row r="8" spans="1:5" ht="18.75" customHeight="1">
      <c r="A8" s="141" t="s">
        <v>974</v>
      </c>
      <c r="B8" s="765"/>
      <c r="C8" s="766"/>
      <c r="D8" s="95"/>
      <c r="E8" s="94">
        <v>4500</v>
      </c>
    </row>
    <row r="9" spans="1:5" ht="18.75" customHeight="1" thickBot="1">
      <c r="A9" s="234"/>
      <c r="B9" s="246"/>
      <c r="C9" s="696"/>
      <c r="D9" s="95"/>
      <c r="E9" s="95"/>
    </row>
    <row r="10" spans="1:5" s="98" customFormat="1" ht="18.75" customHeight="1" thickTop="1">
      <c r="A10" s="242" t="s">
        <v>418</v>
      </c>
      <c r="B10" s="96">
        <f>SUM(B4:B9)</f>
        <v>2800</v>
      </c>
      <c r="C10" s="96">
        <f>SUM(C4:C9)</f>
        <v>3375</v>
      </c>
      <c r="D10" s="96">
        <f>SUM(D4:D9)</f>
        <v>3850</v>
      </c>
      <c r="E10" s="96">
        <f>SUM(E4:E9)</f>
        <v>4500</v>
      </c>
    </row>
  </sheetData>
  <phoneticPr fontId="2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E12"/>
  <sheetViews>
    <sheetView workbookViewId="0"/>
  </sheetViews>
  <sheetFormatPr defaultRowHeight="18.75" customHeight="1"/>
  <cols>
    <col min="1" max="1" width="42.42578125" style="233" customWidth="1"/>
    <col min="2" max="2" width="11.7109375" style="68" customWidth="1"/>
    <col min="3" max="5" width="11.7109375" style="67" customWidth="1"/>
    <col min="6" max="16384" width="9.140625" style="67"/>
  </cols>
  <sheetData>
    <row r="1" spans="1:5" s="98" customFormat="1" ht="18.75" customHeight="1">
      <c r="A1" s="641" t="s">
        <v>61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271"/>
      <c r="B4" s="283"/>
      <c r="C4" s="283"/>
      <c r="D4" s="271"/>
      <c r="E4" s="271"/>
    </row>
    <row r="5" spans="1:5" s="98" customFormat="1" ht="18.75" customHeight="1">
      <c r="A5" s="767" t="s">
        <v>291</v>
      </c>
      <c r="B5" s="768"/>
      <c r="C5" s="769"/>
      <c r="D5" s="770">
        <v>10500</v>
      </c>
      <c r="E5" s="234"/>
    </row>
    <row r="6" spans="1:5" s="98" customFormat="1" ht="18.75" customHeight="1">
      <c r="A6" s="288" t="s">
        <v>88</v>
      </c>
      <c r="B6" s="740"/>
      <c r="C6" s="771">
        <v>-8000</v>
      </c>
      <c r="D6" s="234"/>
      <c r="E6" s="234"/>
    </row>
    <row r="7" spans="1:5" ht="18.75" customHeight="1">
      <c r="A7" s="157"/>
      <c r="B7" s="137"/>
      <c r="C7" s="275">
        <v>23000</v>
      </c>
      <c r="D7" s="94"/>
      <c r="E7" s="94"/>
    </row>
    <row r="8" spans="1:5" ht="18.75" customHeight="1">
      <c r="A8" s="157" t="s">
        <v>1240</v>
      </c>
      <c r="B8" s="137"/>
      <c r="C8" s="275"/>
      <c r="D8" s="94">
        <v>10400</v>
      </c>
      <c r="E8" s="94">
        <v>3200</v>
      </c>
    </row>
    <row r="9" spans="1:5" ht="18.75" customHeight="1">
      <c r="A9" s="157" t="s">
        <v>356</v>
      </c>
      <c r="B9" s="137"/>
      <c r="C9" s="275"/>
      <c r="D9" s="94">
        <v>20000</v>
      </c>
      <c r="E9" s="94">
        <v>9750</v>
      </c>
    </row>
    <row r="10" spans="1:5" ht="18.75" customHeight="1">
      <c r="A10" s="141" t="s">
        <v>1269</v>
      </c>
      <c r="B10" s="137"/>
      <c r="C10" s="275"/>
      <c r="D10" s="94"/>
      <c r="E10" s="94">
        <v>11000</v>
      </c>
    </row>
    <row r="11" spans="1:5" ht="18.75" customHeight="1" thickBot="1">
      <c r="A11" s="234"/>
      <c r="B11" s="104"/>
      <c r="C11" s="105"/>
      <c r="D11" s="95"/>
      <c r="E11" s="95"/>
    </row>
    <row r="12" spans="1:5" s="98" customFormat="1" ht="18.75" customHeight="1" thickTop="1">
      <c r="A12" s="242" t="s">
        <v>418</v>
      </c>
      <c r="B12" s="96">
        <f>SUM(B4:B11)</f>
        <v>0</v>
      </c>
      <c r="C12" s="96">
        <f>SUM(C4:C11)</f>
        <v>15000</v>
      </c>
      <c r="D12" s="96">
        <f>SUM(D4:D11)</f>
        <v>40900</v>
      </c>
      <c r="E12" s="96">
        <f>SUM(E4:E11)</f>
        <v>23950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8.75" customHeight="1"/>
  <cols>
    <col min="1" max="1" width="38" style="3" customWidth="1"/>
    <col min="2" max="2" width="11.7109375" style="5" customWidth="1"/>
    <col min="3" max="5" width="11.7109375" style="1" customWidth="1"/>
    <col min="6" max="16384" width="9.140625" style="1"/>
  </cols>
  <sheetData>
    <row r="1" spans="1:5" s="2" customFormat="1" ht="18.75" customHeight="1">
      <c r="A1" s="203" t="s">
        <v>773</v>
      </c>
      <c r="B1" s="204"/>
      <c r="C1" s="208"/>
      <c r="D1" s="205"/>
      <c r="E1" s="205"/>
    </row>
    <row r="2" spans="1:5" ht="18.75" customHeight="1">
      <c r="A2" s="150"/>
      <c r="B2" s="210"/>
      <c r="C2" s="189"/>
      <c r="D2" s="109"/>
      <c r="E2" s="109"/>
    </row>
    <row r="3" spans="1:5" s="2" customFormat="1" ht="18.75" customHeight="1">
      <c r="A3" s="69" t="s">
        <v>420</v>
      </c>
      <c r="B3" s="211">
        <v>2006</v>
      </c>
      <c r="C3" s="206">
        <v>2007</v>
      </c>
      <c r="D3" s="72">
        <v>2008</v>
      </c>
      <c r="E3" s="72">
        <v>2009</v>
      </c>
    </row>
    <row r="4" spans="1:5" s="7" customFormat="1" ht="18.75" customHeight="1">
      <c r="A4" s="152"/>
      <c r="B4" s="186"/>
      <c r="C4" s="187"/>
      <c r="D4" s="153"/>
      <c r="E4" s="153"/>
    </row>
    <row r="5" spans="1:5" s="2" customFormat="1" ht="18.75" customHeight="1">
      <c r="A5" s="717" t="s">
        <v>954</v>
      </c>
      <c r="B5" s="188"/>
      <c r="C5" s="189"/>
      <c r="D5" s="718">
        <v>1452.39</v>
      </c>
      <c r="E5" s="72"/>
    </row>
    <row r="6" spans="1:5" ht="18.75" customHeight="1">
      <c r="A6" s="146" t="s">
        <v>697</v>
      </c>
      <c r="B6" s="188">
        <v>14000</v>
      </c>
      <c r="C6" s="189">
        <v>15580</v>
      </c>
      <c r="D6" s="73">
        <v>18200</v>
      </c>
      <c r="E6" s="73">
        <v>21400</v>
      </c>
    </row>
    <row r="7" spans="1:5" ht="18.75" customHeight="1">
      <c r="A7" s="146" t="s">
        <v>698</v>
      </c>
      <c r="B7" s="188"/>
      <c r="C7" s="189"/>
      <c r="D7" s="73"/>
      <c r="E7" s="73"/>
    </row>
    <row r="8" spans="1:5" ht="18.75" customHeight="1">
      <c r="A8" s="146"/>
      <c r="B8" s="188"/>
      <c r="C8" s="189"/>
      <c r="D8" s="73"/>
      <c r="E8" s="73"/>
    </row>
    <row r="9" spans="1:5" ht="18.75" customHeight="1">
      <c r="A9" s="148"/>
      <c r="B9" s="188"/>
      <c r="C9" s="189"/>
      <c r="D9" s="73"/>
      <c r="E9" s="73"/>
    </row>
    <row r="10" spans="1:5" ht="18.75" customHeight="1" thickBot="1">
      <c r="A10" s="150"/>
      <c r="B10" s="190"/>
      <c r="C10" s="191"/>
      <c r="D10" s="77"/>
      <c r="E10" s="77"/>
    </row>
    <row r="11" spans="1:5" s="2" customFormat="1" ht="18.75" customHeight="1" thickTop="1">
      <c r="A11" s="140" t="s">
        <v>418</v>
      </c>
      <c r="B11" s="151">
        <f>SUM(B4:B10)</f>
        <v>14000</v>
      </c>
      <c r="C11" s="192">
        <f>SUM(C4:C10)</f>
        <v>15580</v>
      </c>
      <c r="D11" s="91">
        <f>SUM(D4:D10)</f>
        <v>19652.39</v>
      </c>
      <c r="E11" s="91">
        <f>SUM(E4:E10)</f>
        <v>21400</v>
      </c>
    </row>
    <row r="12" spans="1:5" ht="18.75" customHeight="1">
      <c r="A12" s="64"/>
      <c r="B12" s="64"/>
      <c r="C12" s="66"/>
      <c r="D12" s="66"/>
      <c r="E12" s="66"/>
    </row>
    <row r="13" spans="1:5" ht="18.75" customHeight="1">
      <c r="A13" s="215" t="s">
        <v>259</v>
      </c>
      <c r="B13" s="60"/>
      <c r="C13" s="66"/>
      <c r="D13" s="66"/>
      <c r="E13" s="66"/>
    </row>
    <row r="14" spans="1:5" ht="18.75" customHeight="1">
      <c r="A14" s="215" t="s">
        <v>260</v>
      </c>
    </row>
    <row r="15" spans="1:5" ht="18.75" customHeight="1">
      <c r="A15" s="12" t="s">
        <v>972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E12"/>
  <sheetViews>
    <sheetView workbookViewId="0"/>
  </sheetViews>
  <sheetFormatPr defaultRowHeight="18.75" customHeight="1"/>
  <cols>
    <col min="1" max="1" width="42.42578125" style="3" customWidth="1"/>
    <col min="2" max="2" width="11.7109375" style="4" customWidth="1"/>
    <col min="3" max="5" width="11.7109375" style="1" customWidth="1"/>
    <col min="6" max="16384" width="9.140625" style="1"/>
  </cols>
  <sheetData>
    <row r="1" spans="1:5" s="98" customFormat="1" ht="18.75" customHeight="1">
      <c r="A1" s="641" t="s">
        <v>72</v>
      </c>
      <c r="B1" s="615"/>
      <c r="C1" s="597"/>
      <c r="D1" s="570"/>
      <c r="E1" s="570"/>
    </row>
    <row r="2" spans="1:5" ht="18.75" customHeight="1">
      <c r="A2" s="71"/>
      <c r="B2" s="101"/>
      <c r="C2" s="59"/>
      <c r="D2" s="71"/>
      <c r="E2" s="71"/>
    </row>
    <row r="3" spans="1:5" s="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7" customFormat="1" ht="18.75" customHeight="1">
      <c r="A4" s="271"/>
      <c r="B4" s="283"/>
      <c r="C4" s="283"/>
      <c r="D4" s="271"/>
      <c r="E4" s="271"/>
    </row>
    <row r="5" spans="1:5" s="2" customFormat="1" ht="18.75" customHeight="1">
      <c r="A5" s="234"/>
      <c r="B5" s="137"/>
      <c r="C5" s="115"/>
      <c r="D5" s="234"/>
      <c r="E5" s="234"/>
    </row>
    <row r="6" spans="1:5" ht="18.75" customHeight="1">
      <c r="A6" s="157" t="s">
        <v>70</v>
      </c>
      <c r="B6" s="137"/>
      <c r="C6" s="275">
        <v>15000</v>
      </c>
      <c r="D6" s="94"/>
      <c r="E6" s="94"/>
    </row>
    <row r="7" spans="1:5" ht="18.75" customHeight="1">
      <c r="A7" s="157" t="s">
        <v>383</v>
      </c>
      <c r="B7" s="137"/>
      <c r="C7" s="275"/>
      <c r="D7" s="94">
        <v>15000</v>
      </c>
      <c r="E7" s="94"/>
    </row>
    <row r="8" spans="1:5" ht="18.75" customHeight="1">
      <c r="A8" s="157"/>
      <c r="B8" s="137"/>
      <c r="C8" s="275"/>
      <c r="D8" s="94"/>
      <c r="E8" s="94">
        <f>50000-10000</f>
        <v>40000</v>
      </c>
    </row>
    <row r="9" spans="1:5" ht="18.75" customHeight="1">
      <c r="A9" s="234"/>
      <c r="B9" s="137"/>
      <c r="C9" s="275"/>
      <c r="D9" s="94"/>
      <c r="E9" s="94"/>
    </row>
    <row r="10" spans="1:5" ht="18.75" customHeight="1" thickBot="1">
      <c r="A10" s="234"/>
      <c r="B10" s="104"/>
      <c r="C10" s="105"/>
      <c r="D10" s="95"/>
      <c r="E10" s="95"/>
    </row>
    <row r="11" spans="1:5" s="2" customFormat="1" ht="18.75" customHeight="1" thickTop="1">
      <c r="A11" s="242" t="s">
        <v>418</v>
      </c>
      <c r="B11" s="197">
        <f>SUM(B4:B10)</f>
        <v>0</v>
      </c>
      <c r="C11" s="197">
        <f>SUM(C4:C10)</f>
        <v>15000</v>
      </c>
      <c r="D11" s="96">
        <f>SUM(D4:D10)</f>
        <v>15000</v>
      </c>
      <c r="E11" s="96">
        <f>SUM(E4:E10)</f>
        <v>40000</v>
      </c>
    </row>
    <row r="12" spans="1:5" ht="18.75" customHeight="1">
      <c r="D12"/>
      <c r="E12"/>
    </row>
  </sheetData>
  <phoneticPr fontId="20" type="noConversion"/>
  <printOptions horizontalCentered="1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E45"/>
  <sheetViews>
    <sheetView topLeftCell="A10" workbookViewId="0"/>
  </sheetViews>
  <sheetFormatPr defaultRowHeight="18.75" customHeight="1"/>
  <cols>
    <col min="1" max="1" width="41.42578125" style="233" customWidth="1"/>
    <col min="2" max="2" width="11" style="68" customWidth="1"/>
    <col min="3" max="3" width="11" style="97" customWidth="1"/>
    <col min="4" max="5" width="11" style="67" customWidth="1"/>
    <col min="6" max="16384" width="9.140625" style="67"/>
  </cols>
  <sheetData>
    <row r="1" spans="1:5" s="98" customFormat="1" ht="18.75" customHeight="1">
      <c r="A1" s="641" t="s">
        <v>1248</v>
      </c>
      <c r="B1" s="615"/>
      <c r="C1" s="597"/>
      <c r="D1" s="597"/>
      <c r="E1" s="597"/>
    </row>
    <row r="2" spans="1:5" ht="18.75" customHeight="1">
      <c r="A2" s="234"/>
      <c r="B2" s="102"/>
      <c r="C2" s="103"/>
      <c r="D2" s="103"/>
      <c r="E2" s="103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237">
        <v>2008</v>
      </c>
      <c r="E3" s="237">
        <v>2009</v>
      </c>
    </row>
    <row r="4" spans="1:5" s="98" customFormat="1" ht="18.75" customHeight="1">
      <c r="A4" s="93"/>
      <c r="B4" s="237"/>
      <c r="C4" s="237"/>
      <c r="D4" s="697"/>
      <c r="E4" s="300"/>
    </row>
    <row r="5" spans="1:5" ht="18.75" customHeight="1">
      <c r="A5" s="285" t="s">
        <v>597</v>
      </c>
      <c r="B5" s="286">
        <v>2500</v>
      </c>
      <c r="C5" s="1022" t="s">
        <v>126</v>
      </c>
      <c r="D5" s="1023"/>
      <c r="E5" s="1024"/>
    </row>
    <row r="6" spans="1:5" ht="18.75" customHeight="1">
      <c r="A6" s="285" t="s">
        <v>649</v>
      </c>
      <c r="B6" s="286">
        <v>1200</v>
      </c>
      <c r="C6" s="1022" t="s">
        <v>126</v>
      </c>
      <c r="D6" s="1023"/>
      <c r="E6" s="1024"/>
    </row>
    <row r="7" spans="1:5" ht="18.75" customHeight="1">
      <c r="A7" s="285" t="s">
        <v>602</v>
      </c>
      <c r="B7" s="286">
        <v>95</v>
      </c>
      <c r="C7" s="1022" t="s">
        <v>127</v>
      </c>
      <c r="D7" s="1023"/>
      <c r="E7" s="1024"/>
    </row>
    <row r="8" spans="1:5" ht="18.75" customHeight="1">
      <c r="A8" s="285" t="s">
        <v>601</v>
      </c>
      <c r="B8" s="286">
        <v>150</v>
      </c>
      <c r="C8" s="1022" t="s">
        <v>127</v>
      </c>
      <c r="D8" s="1023"/>
      <c r="E8" s="1024"/>
    </row>
    <row r="9" spans="1:5" ht="18.75" customHeight="1">
      <c r="A9" s="285" t="s">
        <v>600</v>
      </c>
      <c r="B9" s="286">
        <v>500</v>
      </c>
      <c r="C9" s="1022" t="s">
        <v>127</v>
      </c>
      <c r="D9" s="1023"/>
      <c r="E9" s="1024"/>
    </row>
    <row r="10" spans="1:5" ht="18.75" customHeight="1">
      <c r="A10" s="285" t="s">
        <v>604</v>
      </c>
      <c r="B10" s="286">
        <v>2000</v>
      </c>
      <c r="C10" s="1022" t="s">
        <v>126</v>
      </c>
      <c r="D10" s="1023"/>
      <c r="E10" s="1024"/>
    </row>
    <row r="11" spans="1:5" ht="18.75" customHeight="1">
      <c r="A11" s="285" t="s">
        <v>599</v>
      </c>
      <c r="B11" s="286">
        <v>695</v>
      </c>
      <c r="C11" s="1022" t="s">
        <v>127</v>
      </c>
      <c r="D11" s="1023"/>
      <c r="E11" s="1024"/>
    </row>
    <row r="12" spans="1:5" ht="18.75" customHeight="1">
      <c r="A12" s="285" t="s">
        <v>648</v>
      </c>
      <c r="B12" s="286">
        <v>2000</v>
      </c>
      <c r="C12" s="1022" t="s">
        <v>126</v>
      </c>
      <c r="D12" s="1023"/>
      <c r="E12" s="1024"/>
    </row>
    <row r="13" spans="1:5" ht="18.75" customHeight="1">
      <c r="A13" s="141" t="s">
        <v>27</v>
      </c>
      <c r="B13" s="102">
        <v>850</v>
      </c>
      <c r="C13" s="81">
        <v>250</v>
      </c>
      <c r="D13" s="699">
        <v>250</v>
      </c>
      <c r="E13" s="275">
        <v>250</v>
      </c>
    </row>
    <row r="14" spans="1:5" ht="18.75" customHeight="1">
      <c r="A14" s="141" t="s">
        <v>603</v>
      </c>
      <c r="B14" s="102">
        <v>750</v>
      </c>
      <c r="C14" s="81">
        <v>0</v>
      </c>
      <c r="D14" s="699">
        <v>0</v>
      </c>
      <c r="E14" s="275">
        <v>0</v>
      </c>
    </row>
    <row r="15" spans="1:5" ht="18.75" customHeight="1">
      <c r="A15" s="141" t="s">
        <v>594</v>
      </c>
      <c r="B15" s="102">
        <v>250</v>
      </c>
      <c r="C15" s="103">
        <v>0</v>
      </c>
      <c r="D15" s="698">
        <v>0</v>
      </c>
      <c r="E15" s="115">
        <v>0</v>
      </c>
    </row>
    <row r="16" spans="1:5" ht="18.75" customHeight="1">
      <c r="A16" s="141" t="s">
        <v>593</v>
      </c>
      <c r="B16" s="102">
        <v>160</v>
      </c>
      <c r="C16" s="103">
        <v>0</v>
      </c>
      <c r="D16" s="698">
        <v>0</v>
      </c>
      <c r="E16" s="115">
        <v>0</v>
      </c>
    </row>
    <row r="17" spans="1:5" s="98" customFormat="1" ht="18.75" customHeight="1">
      <c r="A17" s="141" t="s">
        <v>598</v>
      </c>
      <c r="B17" s="102">
        <v>500</v>
      </c>
      <c r="C17" s="81">
        <v>0</v>
      </c>
      <c r="D17" s="699">
        <v>0</v>
      </c>
      <c r="E17" s="275">
        <v>0</v>
      </c>
    </row>
    <row r="18" spans="1:5" s="98" customFormat="1" ht="18.75" customHeight="1">
      <c r="A18" s="141" t="s">
        <v>595</v>
      </c>
      <c r="B18" s="102">
        <v>150</v>
      </c>
      <c r="C18" s="103">
        <v>0</v>
      </c>
      <c r="D18" s="698">
        <v>0</v>
      </c>
      <c r="E18" s="115">
        <v>0</v>
      </c>
    </row>
    <row r="19" spans="1:5" s="98" customFormat="1" ht="18.75" customHeight="1">
      <c r="A19" s="141" t="s">
        <v>596</v>
      </c>
      <c r="B19" s="102">
        <v>300</v>
      </c>
      <c r="C19" s="103">
        <v>0</v>
      </c>
      <c r="D19" s="698">
        <v>0</v>
      </c>
      <c r="E19" s="115">
        <v>0</v>
      </c>
    </row>
    <row r="20" spans="1:5" s="98" customFormat="1" ht="18.75" customHeight="1">
      <c r="A20" s="141" t="s">
        <v>25</v>
      </c>
      <c r="B20" s="102">
        <v>0</v>
      </c>
      <c r="C20" s="81">
        <v>200</v>
      </c>
      <c r="D20" s="699">
        <v>200</v>
      </c>
      <c r="E20" s="275">
        <v>200</v>
      </c>
    </row>
    <row r="21" spans="1:5" s="98" customFormat="1" ht="18.75" customHeight="1">
      <c r="A21" s="141" t="s">
        <v>22</v>
      </c>
      <c r="B21" s="102">
        <v>0</v>
      </c>
      <c r="C21" s="81">
        <v>600</v>
      </c>
      <c r="D21" s="699">
        <v>600</v>
      </c>
      <c r="E21" s="275">
        <v>400</v>
      </c>
    </row>
    <row r="22" spans="1:5" s="98" customFormat="1" ht="18.75" customHeight="1">
      <c r="A22" s="141" t="s">
        <v>1242</v>
      </c>
      <c r="B22" s="102">
        <v>0</v>
      </c>
      <c r="C22" s="81">
        <v>475</v>
      </c>
      <c r="D22" s="699">
        <v>1975</v>
      </c>
      <c r="E22" s="275">
        <v>1800</v>
      </c>
    </row>
    <row r="23" spans="1:5" s="98" customFormat="1" ht="18.75" customHeight="1">
      <c r="A23" s="141" t="s">
        <v>1241</v>
      </c>
      <c r="B23" s="102">
        <v>0</v>
      </c>
      <c r="C23" s="81">
        <v>1250</v>
      </c>
      <c r="D23" s="699">
        <v>0</v>
      </c>
      <c r="E23" s="275">
        <v>0</v>
      </c>
    </row>
    <row r="24" spans="1:5" s="98" customFormat="1" ht="18.75" customHeight="1">
      <c r="A24" s="141" t="s">
        <v>26</v>
      </c>
      <c r="B24" s="102">
        <v>0</v>
      </c>
      <c r="C24" s="81">
        <v>125</v>
      </c>
      <c r="D24" s="699">
        <v>125</v>
      </c>
      <c r="E24" s="275">
        <v>125</v>
      </c>
    </row>
    <row r="25" spans="1:5" s="98" customFormat="1" ht="18.75" customHeight="1">
      <c r="A25" s="141" t="s">
        <v>31</v>
      </c>
      <c r="B25" s="102">
        <v>0</v>
      </c>
      <c r="C25" s="103">
        <v>750</v>
      </c>
      <c r="D25" s="698">
        <v>750</v>
      </c>
      <c r="E25" s="115">
        <v>500</v>
      </c>
    </row>
    <row r="26" spans="1:5" s="98" customFormat="1" ht="18.75" customHeight="1">
      <c r="A26" s="141" t="s">
        <v>24</v>
      </c>
      <c r="B26" s="102">
        <v>0</v>
      </c>
      <c r="C26" s="81">
        <v>370</v>
      </c>
      <c r="D26" s="699">
        <v>400</v>
      </c>
      <c r="E26" s="275">
        <v>300</v>
      </c>
    </row>
    <row r="27" spans="1:5" s="98" customFormat="1" ht="18.75" customHeight="1">
      <c r="A27" s="141" t="s">
        <v>23</v>
      </c>
      <c r="B27" s="102">
        <v>0</v>
      </c>
      <c r="C27" s="81">
        <v>500</v>
      </c>
      <c r="D27" s="699">
        <v>500</v>
      </c>
      <c r="E27" s="275">
        <v>300</v>
      </c>
    </row>
    <row r="28" spans="1:5" ht="18.75" customHeight="1" thickBot="1">
      <c r="A28" s="234"/>
      <c r="B28" s="104"/>
      <c r="C28" s="241"/>
      <c r="D28" s="700"/>
      <c r="E28" s="701"/>
    </row>
    <row r="29" spans="1:5" ht="18.75" customHeight="1" thickTop="1">
      <c r="A29" s="242" t="s">
        <v>418</v>
      </c>
      <c r="B29" s="197">
        <f>SUM(B4:B28)</f>
        <v>12100</v>
      </c>
      <c r="C29" s="197">
        <f>SUM(C4:C28)</f>
        <v>4520</v>
      </c>
      <c r="D29" s="197">
        <f>SUM(D4:D28)</f>
        <v>4800</v>
      </c>
      <c r="E29" s="197">
        <f>SUM(E4:E28)</f>
        <v>3875</v>
      </c>
    </row>
    <row r="30" spans="1:5" ht="18.75" customHeight="1">
      <c r="A30" s="258"/>
      <c r="B30" s="258"/>
      <c r="C30" s="258"/>
    </row>
    <row r="31" spans="1:5" ht="18.75" customHeight="1">
      <c r="A31" s="258"/>
      <c r="B31" s="258"/>
      <c r="C31" s="258"/>
    </row>
    <row r="32" spans="1:5" ht="18.75" customHeight="1">
      <c r="A32" s="258"/>
      <c r="B32" s="258"/>
      <c r="C32" s="258"/>
    </row>
    <row r="33" spans="1:3" ht="18.75" customHeight="1">
      <c r="A33" s="258"/>
      <c r="B33" s="258"/>
      <c r="C33" s="258"/>
    </row>
    <row r="34" spans="1:3" ht="18.75" customHeight="1">
      <c r="A34" s="258"/>
      <c r="B34" s="258"/>
      <c r="C34" s="258"/>
    </row>
    <row r="35" spans="1:3" ht="18.75" customHeight="1">
      <c r="A35" s="258"/>
      <c r="B35" s="258"/>
      <c r="C35" s="258"/>
    </row>
    <row r="36" spans="1:3" ht="18.75" customHeight="1">
      <c r="A36" s="258"/>
      <c r="B36" s="258"/>
      <c r="C36" s="258"/>
    </row>
    <row r="37" spans="1:3" ht="18.75" customHeight="1">
      <c r="A37" s="258"/>
      <c r="B37" s="258"/>
      <c r="C37" s="258"/>
    </row>
    <row r="38" spans="1:3" ht="18.75" customHeight="1">
      <c r="A38" s="258"/>
      <c r="B38" s="258"/>
      <c r="C38" s="258"/>
    </row>
    <row r="39" spans="1:3" ht="18.75" customHeight="1">
      <c r="A39" s="258"/>
      <c r="B39" s="258"/>
      <c r="C39" s="258"/>
    </row>
    <row r="40" spans="1:3" ht="18.75" customHeight="1">
      <c r="A40" s="258"/>
      <c r="B40" s="258"/>
      <c r="C40" s="258"/>
    </row>
    <row r="41" spans="1:3" ht="18.75" customHeight="1">
      <c r="A41" s="258"/>
      <c r="B41" s="258"/>
      <c r="C41" s="258"/>
    </row>
    <row r="42" spans="1:3" ht="18.75" customHeight="1">
      <c r="A42" s="258"/>
      <c r="B42" s="258"/>
      <c r="C42" s="258"/>
    </row>
    <row r="43" spans="1:3" ht="18.75" customHeight="1">
      <c r="A43" s="258"/>
      <c r="B43" s="258"/>
      <c r="C43" s="258"/>
    </row>
    <row r="44" spans="1:3" ht="18.75" customHeight="1">
      <c r="A44" s="258"/>
      <c r="B44" s="258"/>
      <c r="C44" s="258"/>
    </row>
    <row r="45" spans="1:3" ht="18.75" customHeight="1">
      <c r="A45" s="258"/>
      <c r="B45" s="258"/>
      <c r="C45" s="258"/>
    </row>
  </sheetData>
  <mergeCells count="8">
    <mergeCell ref="C10:E10"/>
    <mergeCell ref="C11:E11"/>
    <mergeCell ref="C12:E12"/>
    <mergeCell ref="C5:E5"/>
    <mergeCell ref="C6:E6"/>
    <mergeCell ref="C7:E7"/>
    <mergeCell ref="C8:E8"/>
    <mergeCell ref="C9:E9"/>
  </mergeCells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E31"/>
  <sheetViews>
    <sheetView workbookViewId="0"/>
  </sheetViews>
  <sheetFormatPr defaultRowHeight="18.75" customHeight="1"/>
  <cols>
    <col min="1" max="1" width="41.42578125" style="233" customWidth="1"/>
    <col min="2" max="2" width="11.7109375" style="68" customWidth="1"/>
    <col min="3" max="5" width="11.7109375" style="67" customWidth="1"/>
    <col min="6" max="16384" width="9.140625" style="67"/>
  </cols>
  <sheetData>
    <row r="1" spans="1:5" s="98" customFormat="1" ht="18.75" customHeight="1">
      <c r="A1" s="641" t="s">
        <v>661</v>
      </c>
      <c r="B1" s="615"/>
      <c r="C1" s="597"/>
      <c r="D1" s="570"/>
      <c r="E1" s="570"/>
    </row>
    <row r="2" spans="1:5" ht="18.75" customHeight="1">
      <c r="A2" s="234"/>
      <c r="B2" s="102"/>
      <c r="C2" s="103"/>
      <c r="D2" s="234"/>
      <c r="E2" s="234"/>
    </row>
    <row r="3" spans="1:5" s="98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31.5" customHeight="1">
      <c r="A4" s="772" t="s">
        <v>292</v>
      </c>
      <c r="B4" s="844"/>
      <c r="C4" s="845"/>
      <c r="D4" s="770">
        <v>1500</v>
      </c>
      <c r="E4" s="760"/>
    </row>
    <row r="5" spans="1:5" s="98" customFormat="1" ht="18.75" customHeight="1">
      <c r="A5" s="126" t="s">
        <v>650</v>
      </c>
      <c r="B5" s="740">
        <v>2000</v>
      </c>
      <c r="C5" s="300"/>
      <c r="D5" s="580"/>
      <c r="E5" s="580"/>
    </row>
    <row r="6" spans="1:5" s="98" customFormat="1" ht="18.75" customHeight="1">
      <c r="A6" s="141" t="s">
        <v>515</v>
      </c>
      <c r="B6" s="137">
        <v>900</v>
      </c>
      <c r="C6" s="115">
        <v>800</v>
      </c>
      <c r="D6" s="94">
        <v>800</v>
      </c>
      <c r="E6" s="94">
        <v>800</v>
      </c>
    </row>
    <row r="7" spans="1:5" ht="18.75" customHeight="1">
      <c r="A7" s="141" t="s">
        <v>357</v>
      </c>
      <c r="B7" s="137">
        <v>1000</v>
      </c>
      <c r="C7" s="115">
        <v>1000</v>
      </c>
      <c r="D7" s="94">
        <v>1000</v>
      </c>
      <c r="E7" s="94">
        <v>1000</v>
      </c>
    </row>
    <row r="8" spans="1:5" s="98" customFormat="1" ht="18.75" customHeight="1">
      <c r="A8" s="141" t="s">
        <v>358</v>
      </c>
      <c r="B8" s="137">
        <v>150</v>
      </c>
      <c r="C8" s="115">
        <v>0</v>
      </c>
      <c r="D8" s="94">
        <v>150</v>
      </c>
      <c r="E8" s="94"/>
    </row>
    <row r="9" spans="1:5" s="98" customFormat="1" ht="18.75" customHeight="1">
      <c r="A9" s="141" t="s">
        <v>30</v>
      </c>
      <c r="B9" s="137">
        <v>0</v>
      </c>
      <c r="C9" s="115">
        <v>1500</v>
      </c>
      <c r="D9" s="94">
        <v>0</v>
      </c>
      <c r="E9" s="94">
        <v>0</v>
      </c>
    </row>
    <row r="10" spans="1:5" ht="16.5" customHeight="1">
      <c r="A10" s="141" t="s">
        <v>1125</v>
      </c>
      <c r="B10" s="137"/>
      <c r="C10" s="115"/>
      <c r="D10" s="138">
        <v>0</v>
      </c>
      <c r="E10" s="138">
        <v>750</v>
      </c>
    </row>
    <row r="11" spans="1:5" ht="16.5" customHeight="1">
      <c r="A11" s="141" t="s">
        <v>1124</v>
      </c>
      <c r="B11" s="137"/>
      <c r="C11" s="115"/>
      <c r="D11" s="138">
        <v>0</v>
      </c>
      <c r="E11" s="138">
        <v>1500</v>
      </c>
    </row>
    <row r="12" spans="1:5" ht="16.5" customHeight="1">
      <c r="A12" s="141" t="s">
        <v>1123</v>
      </c>
      <c r="B12" s="137"/>
      <c r="C12" s="115"/>
      <c r="D12" s="138">
        <v>0</v>
      </c>
      <c r="E12" s="138">
        <v>500</v>
      </c>
    </row>
    <row r="13" spans="1:5" ht="16.5" customHeight="1">
      <c r="A13" s="141"/>
      <c r="B13" s="137"/>
      <c r="C13" s="115"/>
      <c r="D13" s="138"/>
      <c r="E13" s="138"/>
    </row>
    <row r="14" spans="1:5" ht="16.5" customHeight="1">
      <c r="A14" s="141"/>
      <c r="B14" s="246"/>
      <c r="C14" s="247"/>
      <c r="D14" s="248"/>
      <c r="E14" s="248"/>
    </row>
    <row r="15" spans="1:5" ht="18.75" customHeight="1" thickBot="1">
      <c r="A15" s="644" t="s">
        <v>418</v>
      </c>
      <c r="B15" s="846">
        <f>SUM(B4:B10)</f>
        <v>4050</v>
      </c>
      <c r="C15" s="846">
        <f>SUM(C4:C10)</f>
        <v>3300</v>
      </c>
      <c r="D15" s="846">
        <f>SUM(D4:D10)</f>
        <v>3450</v>
      </c>
      <c r="E15" s="847">
        <f>SUM(E4:E14)</f>
        <v>4550</v>
      </c>
    </row>
    <row r="16" spans="1:5" ht="18.75" customHeight="1" thickTop="1">
      <c r="A16" s="67"/>
      <c r="B16" s="258"/>
      <c r="C16" s="258"/>
      <c r="D16" s="258"/>
      <c r="E16" s="258"/>
    </row>
    <row r="17" spans="1:3" ht="18.75" customHeight="1">
      <c r="A17" s="67"/>
      <c r="B17" s="258"/>
      <c r="C17" s="258"/>
    </row>
    <row r="18" spans="1:3" ht="18.75" customHeight="1">
      <c r="A18" s="67"/>
      <c r="B18" s="258"/>
      <c r="C18" s="258"/>
    </row>
    <row r="19" spans="1:3" ht="18.75" customHeight="1">
      <c r="A19" s="258"/>
      <c r="B19" s="258"/>
    </row>
    <row r="20" spans="1:3" ht="18.75" customHeight="1">
      <c r="A20" s="258"/>
      <c r="B20" s="258"/>
    </row>
    <row r="21" spans="1:3" ht="18.75" customHeight="1">
      <c r="A21" s="258"/>
      <c r="B21" s="258"/>
    </row>
    <row r="22" spans="1:3" ht="18.75" customHeight="1">
      <c r="A22" s="258"/>
      <c r="B22" s="258"/>
    </row>
    <row r="23" spans="1:3" ht="18.75" customHeight="1">
      <c r="A23" s="258"/>
      <c r="B23" s="258"/>
    </row>
    <row r="24" spans="1:3" ht="18.75" customHeight="1">
      <c r="A24" s="258"/>
      <c r="B24" s="258"/>
    </row>
    <row r="25" spans="1:3" ht="18.75" customHeight="1">
      <c r="A25" s="258"/>
      <c r="B25" s="258"/>
    </row>
    <row r="26" spans="1:3" ht="18.75" customHeight="1">
      <c r="A26" s="258"/>
      <c r="B26" s="258"/>
    </row>
    <row r="27" spans="1:3" ht="18.75" customHeight="1">
      <c r="A27" s="258"/>
      <c r="B27" s="258"/>
    </row>
    <row r="28" spans="1:3" ht="18.75" customHeight="1">
      <c r="A28" s="258"/>
      <c r="B28" s="258"/>
    </row>
    <row r="29" spans="1:3" ht="18.75" customHeight="1">
      <c r="A29" s="258"/>
      <c r="B29" s="258"/>
    </row>
    <row r="30" spans="1:3" ht="18.75" customHeight="1">
      <c r="A30" s="258"/>
      <c r="B30" s="258"/>
    </row>
    <row r="31" spans="1:3" ht="18.75" customHeight="1">
      <c r="A31" s="258"/>
      <c r="B31" s="258"/>
    </row>
  </sheetData>
  <sortState ref="A10:E12">
    <sortCondition ref="A10:A12"/>
  </sortState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D29"/>
  <sheetViews>
    <sheetView workbookViewId="0"/>
  </sheetViews>
  <sheetFormatPr defaultRowHeight="18.75" customHeight="1"/>
  <cols>
    <col min="1" max="1" width="45.28515625" style="3" customWidth="1"/>
    <col min="2" max="2" width="14.85546875" style="4" customWidth="1"/>
    <col min="3" max="3" width="14.42578125" style="1" customWidth="1"/>
    <col min="4" max="4" width="11.140625" style="1" customWidth="1"/>
    <col min="5" max="16384" width="9.140625" style="1"/>
  </cols>
  <sheetData>
    <row r="1" spans="1:4" s="2" customFormat="1" ht="18.75" customHeight="1">
      <c r="A1" s="185" t="s">
        <v>656</v>
      </c>
      <c r="B1" s="200"/>
      <c r="C1" s="390"/>
      <c r="D1" s="201"/>
    </row>
    <row r="2" spans="1:4" ht="18.75" customHeight="1">
      <c r="A2" s="20"/>
      <c r="B2" s="18"/>
      <c r="C2" s="27"/>
      <c r="D2" s="19"/>
    </row>
    <row r="3" spans="1:4" s="2" customFormat="1" ht="18.75" customHeight="1">
      <c r="A3" s="15" t="s">
        <v>420</v>
      </c>
      <c r="B3" s="47">
        <v>2006</v>
      </c>
      <c r="C3" s="47">
        <v>2007</v>
      </c>
      <c r="D3" s="16">
        <v>2008</v>
      </c>
    </row>
    <row r="4" spans="1:4" s="7" customFormat="1" ht="18.75" customHeight="1">
      <c r="A4" s="17"/>
      <c r="B4" s="48"/>
      <c r="C4" s="48"/>
      <c r="D4" s="38"/>
    </row>
    <row r="5" spans="1:4" s="2" customFormat="1" ht="18.75" customHeight="1">
      <c r="A5" s="148" t="s">
        <v>657</v>
      </c>
      <c r="B5" s="139">
        <v>200000</v>
      </c>
      <c r="C5" s="139"/>
      <c r="D5" s="1025" t="s">
        <v>335</v>
      </c>
    </row>
    <row r="6" spans="1:4" s="2" customFormat="1" ht="18.75" customHeight="1">
      <c r="A6" s="148" t="s">
        <v>715</v>
      </c>
      <c r="B6" s="139"/>
      <c r="C6" s="391">
        <v>400000</v>
      </c>
      <c r="D6" s="1026"/>
    </row>
    <row r="7" spans="1:4" s="2" customFormat="1" ht="18.75" customHeight="1">
      <c r="A7" s="148" t="s">
        <v>63</v>
      </c>
      <c r="B7" s="139"/>
      <c r="C7" s="391">
        <v>62500</v>
      </c>
      <c r="D7" s="1026"/>
    </row>
    <row r="8" spans="1:4" s="2" customFormat="1" ht="18.75" customHeight="1">
      <c r="A8" s="148" t="s">
        <v>66</v>
      </c>
      <c r="B8" s="139"/>
      <c r="C8" s="391"/>
      <c r="D8" s="1026"/>
    </row>
    <row r="9" spans="1:4" s="2" customFormat="1" ht="18.75" customHeight="1">
      <c r="A9" s="154"/>
      <c r="B9" s="139"/>
      <c r="C9" s="391"/>
      <c r="D9" s="1026"/>
    </row>
    <row r="10" spans="1:4" ht="18.75" customHeight="1">
      <c r="A10" s="148" t="s">
        <v>90</v>
      </c>
      <c r="B10" s="139"/>
      <c r="C10" s="391">
        <v>-85085.04</v>
      </c>
      <c r="D10" s="1026"/>
    </row>
    <row r="11" spans="1:4" ht="18.75" customHeight="1">
      <c r="A11" s="148"/>
      <c r="B11" s="139"/>
      <c r="C11" s="391"/>
      <c r="D11" s="1026"/>
    </row>
    <row r="12" spans="1:4" ht="18.75" customHeight="1">
      <c r="A12" s="149"/>
      <c r="B12" s="139"/>
      <c r="C12" s="391"/>
      <c r="D12" s="1026"/>
    </row>
    <row r="13" spans="1:4" ht="18.75" customHeight="1">
      <c r="A13" s="140" t="s">
        <v>418</v>
      </c>
      <c r="B13" s="155">
        <f>SUM(B4:B12)</f>
        <v>200000</v>
      </c>
      <c r="C13" s="155">
        <f>SUM(C4:C12)</f>
        <v>377414.96</v>
      </c>
      <c r="D13" s="1027"/>
    </row>
    <row r="14" spans="1:4" ht="18.75" customHeight="1">
      <c r="A14"/>
      <c r="B14"/>
    </row>
    <row r="15" spans="1:4" ht="18.75" customHeight="1">
      <c r="A15" s="156" t="s">
        <v>128</v>
      </c>
      <c r="B15"/>
    </row>
    <row r="16" spans="1:4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  <row r="22" spans="1:2" ht="18.75" customHeight="1">
      <c r="A22"/>
      <c r="B22"/>
    </row>
    <row r="23" spans="1:2" ht="18.75" customHeight="1">
      <c r="A23"/>
      <c r="B23"/>
    </row>
    <row r="24" spans="1:2" ht="18.75" customHeight="1">
      <c r="A24"/>
      <c r="B24"/>
    </row>
    <row r="25" spans="1:2" ht="18.75" customHeight="1">
      <c r="A25"/>
      <c r="B25"/>
    </row>
    <row r="26" spans="1:2" ht="18.75" customHeight="1">
      <c r="A26"/>
      <c r="B26"/>
    </row>
    <row r="27" spans="1:2" ht="18.75" customHeight="1">
      <c r="A27"/>
      <c r="B27"/>
    </row>
    <row r="28" spans="1:2" ht="18.75" customHeight="1">
      <c r="A28"/>
      <c r="B28"/>
    </row>
    <row r="29" spans="1:2" ht="18.75" customHeight="1">
      <c r="A29"/>
      <c r="B29"/>
    </row>
  </sheetData>
  <mergeCells count="1">
    <mergeCell ref="D5:D13"/>
  </mergeCells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E38"/>
  <sheetViews>
    <sheetView workbookViewId="0"/>
  </sheetViews>
  <sheetFormatPr defaultRowHeight="18.75" customHeight="1"/>
  <cols>
    <col min="1" max="1" width="41.85546875" style="233" customWidth="1"/>
    <col min="2" max="2" width="10.7109375" style="68" customWidth="1"/>
    <col min="3" max="5" width="10.7109375" style="67" customWidth="1"/>
    <col min="6" max="16384" width="9.140625" style="67"/>
  </cols>
  <sheetData>
    <row r="1" spans="1:5" s="98" customFormat="1" ht="18.75" customHeight="1">
      <c r="A1" s="641" t="s">
        <v>68</v>
      </c>
      <c r="B1" s="702"/>
      <c r="C1" s="575"/>
      <c r="D1" s="575"/>
      <c r="E1" s="575"/>
    </row>
    <row r="2" spans="1:5" ht="15" customHeight="1">
      <c r="A2" s="234"/>
      <c r="B2" s="102"/>
      <c r="C2" s="124"/>
      <c r="D2" s="124"/>
      <c r="E2" s="124"/>
    </row>
    <row r="3" spans="1:5" s="98" customFormat="1" ht="1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5" customHeight="1">
      <c r="A4" s="239"/>
      <c r="B4" s="267"/>
      <c r="C4" s="268"/>
      <c r="D4" s="703"/>
      <c r="E4" s="703"/>
    </row>
    <row r="5" spans="1:5" s="284" customFormat="1" ht="15" customHeight="1">
      <c r="A5" s="126" t="s">
        <v>185</v>
      </c>
      <c r="B5" s="607"/>
      <c r="C5" s="704"/>
      <c r="D5" s="705">
        <v>212787</v>
      </c>
      <c r="E5" s="705"/>
    </row>
    <row r="6" spans="1:5" s="98" customFormat="1" ht="15" customHeight="1">
      <c r="A6" s="288" t="s">
        <v>666</v>
      </c>
      <c r="B6" s="706">
        <v>96963</v>
      </c>
      <c r="C6" s="707"/>
      <c r="D6" s="705"/>
      <c r="E6" s="705"/>
    </row>
    <row r="7" spans="1:5" s="98" customFormat="1" ht="15" customHeight="1">
      <c r="A7" s="288" t="s">
        <v>363</v>
      </c>
      <c r="B7" s="706"/>
      <c r="C7" s="667"/>
      <c r="D7" s="708"/>
      <c r="E7" s="708"/>
    </row>
    <row r="8" spans="1:5" s="98" customFormat="1" ht="15" customHeight="1">
      <c r="A8" s="157"/>
      <c r="B8" s="131"/>
      <c r="C8" s="667"/>
      <c r="D8" s="708"/>
      <c r="E8" s="708"/>
    </row>
    <row r="9" spans="1:5" s="98" customFormat="1" ht="15" customHeight="1">
      <c r="A9" s="157" t="s">
        <v>114</v>
      </c>
      <c r="B9" s="131"/>
      <c r="C9" s="667">
        <v>12015.07</v>
      </c>
      <c r="D9" s="708"/>
      <c r="E9" s="708"/>
    </row>
    <row r="10" spans="1:5" s="98" customFormat="1" ht="15" customHeight="1">
      <c r="A10" s="157" t="s">
        <v>115</v>
      </c>
      <c r="B10" s="131"/>
      <c r="C10" s="667">
        <v>140000</v>
      </c>
      <c r="D10" s="708"/>
      <c r="E10" s="708"/>
    </row>
    <row r="11" spans="1:5" ht="15" customHeight="1">
      <c r="A11" s="157" t="s">
        <v>116</v>
      </c>
      <c r="B11" s="131"/>
      <c r="C11" s="667">
        <v>10000</v>
      </c>
      <c r="D11" s="708"/>
      <c r="E11" s="708"/>
    </row>
    <row r="12" spans="1:5" ht="15" customHeight="1">
      <c r="A12" s="157" t="s">
        <v>118</v>
      </c>
      <c r="B12" s="131"/>
      <c r="C12" s="667">
        <v>80000</v>
      </c>
      <c r="D12" s="708"/>
      <c r="E12" s="708"/>
    </row>
    <row r="13" spans="1:5" ht="15" customHeight="1">
      <c r="A13" s="157" t="s">
        <v>119</v>
      </c>
      <c r="B13" s="131"/>
      <c r="C13" s="667">
        <v>10984.93</v>
      </c>
      <c r="D13" s="708"/>
      <c r="E13" s="708"/>
    </row>
    <row r="14" spans="1:5" ht="15" customHeight="1">
      <c r="A14" s="157"/>
      <c r="B14" s="131"/>
      <c r="C14" s="667"/>
      <c r="D14" s="708"/>
      <c r="E14" s="708"/>
    </row>
    <row r="15" spans="1:5" ht="15" customHeight="1">
      <c r="A15" s="157" t="s">
        <v>359</v>
      </c>
      <c r="B15" s="131"/>
      <c r="C15" s="667"/>
      <c r="D15" s="708"/>
      <c r="E15" s="1025" t="s">
        <v>335</v>
      </c>
    </row>
    <row r="16" spans="1:5" ht="15" customHeight="1">
      <c r="A16" s="157" t="s">
        <v>360</v>
      </c>
      <c r="B16" s="131"/>
      <c r="C16" s="667"/>
      <c r="D16" s="708"/>
      <c r="E16" s="1026"/>
    </row>
    <row r="17" spans="1:5" ht="15" customHeight="1">
      <c r="A17" s="157"/>
      <c r="B17" s="131"/>
      <c r="C17" s="667"/>
      <c r="D17" s="708"/>
      <c r="E17" s="1026"/>
    </row>
    <row r="18" spans="1:5" ht="15" customHeight="1">
      <c r="A18" s="157" t="s">
        <v>361</v>
      </c>
      <c r="B18" s="131"/>
      <c r="C18" s="667"/>
      <c r="D18" s="708"/>
      <c r="E18" s="1026"/>
    </row>
    <row r="19" spans="1:5" ht="15" customHeight="1">
      <c r="A19" s="157" t="s">
        <v>362</v>
      </c>
      <c r="B19" s="131"/>
      <c r="C19" s="667"/>
      <c r="D19" s="708"/>
      <c r="E19" s="1026"/>
    </row>
    <row r="20" spans="1:5" ht="15" customHeight="1">
      <c r="A20" s="157"/>
      <c r="B20" s="131"/>
      <c r="C20" s="667"/>
      <c r="D20" s="708"/>
      <c r="E20" s="1026"/>
    </row>
    <row r="21" spans="1:5" ht="15" customHeight="1">
      <c r="A21" s="343" t="s">
        <v>870</v>
      </c>
      <c r="B21" s="131"/>
      <c r="C21" s="667"/>
      <c r="D21" s="708">
        <v>775000</v>
      </c>
      <c r="E21" s="1026"/>
    </row>
    <row r="22" spans="1:5" ht="15" customHeight="1">
      <c r="A22" s="157"/>
      <c r="B22" s="131"/>
      <c r="C22" s="667"/>
      <c r="D22" s="708"/>
      <c r="E22" s="1026"/>
    </row>
    <row r="23" spans="1:5" ht="15" customHeight="1">
      <c r="A23" s="242" t="s">
        <v>418</v>
      </c>
      <c r="B23" s="709">
        <f>SUM(B4:B22)</f>
        <v>96963</v>
      </c>
      <c r="C23" s="709">
        <f>SUM(C4:C22)</f>
        <v>253000</v>
      </c>
      <c r="D23" s="709">
        <f>SUM(D4:D22)</f>
        <v>987787</v>
      </c>
      <c r="E23" s="1027"/>
    </row>
    <row r="24" spans="1:5" ht="15" customHeight="1">
      <c r="A24" s="258"/>
      <c r="B24" s="258"/>
    </row>
    <row r="25" spans="1:5" ht="18.75" customHeight="1">
      <c r="A25" s="258"/>
      <c r="B25" s="258"/>
    </row>
    <row r="26" spans="1:5" ht="18.75" customHeight="1">
      <c r="A26" s="258"/>
      <c r="B26" s="258"/>
    </row>
    <row r="27" spans="1:5" ht="18.75" customHeight="1">
      <c r="A27" s="258"/>
      <c r="B27" s="258"/>
    </row>
    <row r="28" spans="1:5" ht="18.75" customHeight="1">
      <c r="A28" s="258"/>
      <c r="B28" s="258"/>
    </row>
    <row r="29" spans="1:5" ht="18.75" customHeight="1">
      <c r="A29" s="258"/>
      <c r="B29" s="258"/>
    </row>
    <row r="30" spans="1:5" ht="18.75" customHeight="1">
      <c r="A30" s="258"/>
      <c r="B30" s="258"/>
    </row>
    <row r="31" spans="1:5" ht="18.75" customHeight="1">
      <c r="A31" s="258"/>
      <c r="B31" s="258"/>
    </row>
    <row r="32" spans="1:5" ht="18.75" customHeight="1">
      <c r="A32" s="258"/>
      <c r="B32" s="258"/>
    </row>
    <row r="33" spans="1:2" ht="18.75" customHeight="1">
      <c r="A33" s="258"/>
      <c r="B33" s="258"/>
    </row>
    <row r="34" spans="1:2" ht="18.75" customHeight="1">
      <c r="A34" s="258"/>
      <c r="B34" s="258"/>
    </row>
    <row r="35" spans="1:2" ht="18.75" customHeight="1">
      <c r="A35" s="258"/>
      <c r="B35" s="258"/>
    </row>
    <row r="36" spans="1:2" ht="18.75" customHeight="1">
      <c r="A36" s="258"/>
      <c r="B36" s="258"/>
    </row>
    <row r="37" spans="1:2" ht="18.75" customHeight="1">
      <c r="A37" s="258"/>
      <c r="B37" s="258"/>
    </row>
    <row r="38" spans="1:2" ht="18.75" customHeight="1">
      <c r="A38" s="258"/>
      <c r="B38" s="258"/>
    </row>
  </sheetData>
  <mergeCells count="1">
    <mergeCell ref="E15:E23"/>
  </mergeCells>
  <phoneticPr fontId="20" type="noConversion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E31"/>
  <sheetViews>
    <sheetView workbookViewId="0"/>
  </sheetViews>
  <sheetFormatPr defaultRowHeight="18.75" customHeight="1"/>
  <cols>
    <col min="1" max="1" width="44.85546875" style="3" customWidth="1"/>
    <col min="2" max="2" width="10.7109375" style="4" customWidth="1"/>
    <col min="3" max="5" width="10.7109375" style="1" customWidth="1"/>
    <col min="6" max="16384" width="9.140625" style="1"/>
  </cols>
  <sheetData>
    <row r="1" spans="1:5" s="2" customFormat="1" ht="18.75" customHeight="1">
      <c r="A1" s="158" t="s">
        <v>658</v>
      </c>
      <c r="B1" s="159"/>
      <c r="C1" s="160"/>
      <c r="D1" s="161"/>
      <c r="E1" s="161"/>
    </row>
    <row r="2" spans="1:5" ht="18.75" customHeight="1">
      <c r="A2" s="71"/>
      <c r="B2" s="101"/>
      <c r="C2" s="70"/>
      <c r="D2" s="71"/>
      <c r="E2" s="71"/>
    </row>
    <row r="3" spans="1:5" s="2" customFormat="1" ht="18.75" customHeight="1">
      <c r="A3" s="93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7" customFormat="1" ht="18.75" customHeight="1">
      <c r="A4" s="289"/>
      <c r="B4" s="689"/>
      <c r="C4" s="710"/>
      <c r="D4" s="690"/>
      <c r="E4" s="690"/>
    </row>
    <row r="5" spans="1:5" s="2" customFormat="1" ht="18.75" customHeight="1">
      <c r="A5" s="290" t="s">
        <v>659</v>
      </c>
      <c r="B5" s="895">
        <v>121283</v>
      </c>
      <c r="C5" s="895">
        <v>50000</v>
      </c>
      <c r="D5" s="896"/>
      <c r="E5" s="896"/>
    </row>
    <row r="6" spans="1:5" s="2" customFormat="1" ht="18.75" customHeight="1">
      <c r="A6" s="291" t="s">
        <v>666</v>
      </c>
      <c r="B6" s="897">
        <v>96963</v>
      </c>
      <c r="C6" s="898"/>
      <c r="D6" s="896"/>
      <c r="E6" s="896"/>
    </row>
    <row r="7" spans="1:5" s="2" customFormat="1" ht="18.75" customHeight="1">
      <c r="A7" s="291" t="s">
        <v>111</v>
      </c>
      <c r="B7" s="899">
        <v>-182746</v>
      </c>
      <c r="C7" s="898"/>
      <c r="D7" s="896"/>
      <c r="E7" s="896"/>
    </row>
    <row r="8" spans="1:5" s="2" customFormat="1" ht="18.75" customHeight="1">
      <c r="A8" s="291" t="s">
        <v>112</v>
      </c>
      <c r="B8" s="897">
        <v>-35500</v>
      </c>
      <c r="C8" s="900"/>
      <c r="D8" s="896"/>
      <c r="E8" s="896"/>
    </row>
    <row r="9" spans="1:5" s="2" customFormat="1" ht="18.75" customHeight="1">
      <c r="A9" s="291" t="s">
        <v>110</v>
      </c>
      <c r="B9" s="897"/>
      <c r="C9" s="900">
        <v>-23462</v>
      </c>
      <c r="D9" s="896"/>
      <c r="E9" s="896"/>
    </row>
    <row r="10" spans="1:5" s="2" customFormat="1" ht="18.75" customHeight="1">
      <c r="A10" s="291" t="s">
        <v>227</v>
      </c>
      <c r="B10" s="897"/>
      <c r="C10" s="900">
        <v>-12000</v>
      </c>
      <c r="D10" s="322"/>
      <c r="E10" s="322"/>
    </row>
    <row r="11" spans="1:5" ht="18.75" customHeight="1">
      <c r="A11" s="124" t="s">
        <v>369</v>
      </c>
      <c r="B11" s="322"/>
      <c r="C11" s="322"/>
      <c r="D11" s="322">
        <v>62500</v>
      </c>
      <c r="E11" s="322"/>
    </row>
    <row r="12" spans="1:5" ht="18.75" customHeight="1">
      <c r="A12" s="100" t="s">
        <v>1250</v>
      </c>
      <c r="B12" s="895"/>
      <c r="C12" s="898"/>
      <c r="D12" s="322"/>
      <c r="E12" s="322">
        <f>'CATEGORY PAGE'!E62*0.075</f>
        <v>68710.837499999994</v>
      </c>
    </row>
    <row r="13" spans="1:5" ht="18.75" customHeight="1">
      <c r="A13" s="292"/>
      <c r="B13" s="897"/>
      <c r="C13" s="900"/>
      <c r="D13" s="322"/>
      <c r="E13" s="322"/>
    </row>
    <row r="14" spans="1:5" ht="18.75" customHeight="1" thickBot="1">
      <c r="A14" s="292"/>
      <c r="B14" s="901"/>
      <c r="C14" s="902"/>
      <c r="D14" s="903"/>
      <c r="E14" s="903"/>
    </row>
    <row r="15" spans="1:5" ht="18.75" customHeight="1" thickTop="1">
      <c r="A15" s="242" t="s">
        <v>418</v>
      </c>
      <c r="B15" s="904">
        <f>SUM(B4:B14)</f>
        <v>0</v>
      </c>
      <c r="C15" s="904">
        <f>SUM(C4:C14)</f>
        <v>14538</v>
      </c>
      <c r="D15" s="904">
        <f>SUM(D4:D14)</f>
        <v>62500</v>
      </c>
      <c r="E15" s="904">
        <f>SUM(E4:E14)</f>
        <v>68710.837499999994</v>
      </c>
    </row>
    <row r="16" spans="1:5" ht="18.75" customHeight="1">
      <c r="A16"/>
      <c r="B16"/>
    </row>
    <row r="17" spans="1:4" ht="18.75" customHeight="1">
      <c r="A17" s="881">
        <v>2008</v>
      </c>
      <c r="B17"/>
    </row>
    <row r="18" spans="1:4" ht="18.75" customHeight="1">
      <c r="A18" s="293" t="s">
        <v>370</v>
      </c>
      <c r="B18" s="223"/>
      <c r="C18" s="223"/>
      <c r="D18" s="295">
        <v>10000</v>
      </c>
    </row>
    <row r="19" spans="1:4" ht="18.75" customHeight="1">
      <c r="A19" s="78" t="s">
        <v>371</v>
      </c>
      <c r="B19" s="166"/>
      <c r="C19" s="166"/>
      <c r="D19" s="296">
        <v>8000</v>
      </c>
    </row>
    <row r="20" spans="1:4" ht="18.75" customHeight="1">
      <c r="A20" s="78" t="s">
        <v>372</v>
      </c>
      <c r="B20" s="166"/>
      <c r="C20" s="166"/>
      <c r="D20" s="296">
        <v>4000</v>
      </c>
    </row>
    <row r="21" spans="1:4" ht="18.75" customHeight="1">
      <c r="A21" s="78" t="s">
        <v>373</v>
      </c>
      <c r="B21" s="166"/>
      <c r="C21" s="166"/>
      <c r="D21" s="296">
        <v>30000</v>
      </c>
    </row>
    <row r="22" spans="1:4" ht="18.75" customHeight="1">
      <c r="A22" s="78" t="s">
        <v>374</v>
      </c>
      <c r="B22" s="166"/>
      <c r="C22" s="166"/>
      <c r="D22" s="296">
        <v>3000</v>
      </c>
    </row>
    <row r="23" spans="1:4" ht="18.75" customHeight="1">
      <c r="A23" s="78"/>
      <c r="B23" s="166"/>
      <c r="C23" s="166"/>
      <c r="D23" s="231"/>
    </row>
    <row r="24" spans="1:4" ht="18.75" customHeight="1">
      <c r="A24" s="55"/>
      <c r="B24" s="294"/>
      <c r="C24" s="294" t="s">
        <v>439</v>
      </c>
      <c r="D24" s="297">
        <v>55000</v>
      </c>
    </row>
    <row r="25" spans="1:4" ht="18.75" customHeight="1">
      <c r="A25"/>
      <c r="B25"/>
    </row>
    <row r="26" spans="1:4" ht="18.75" customHeight="1">
      <c r="A26"/>
      <c r="B26"/>
    </row>
    <row r="27" spans="1:4" ht="18.75" customHeight="1">
      <c r="A27"/>
      <c r="B27"/>
    </row>
    <row r="28" spans="1:4" ht="18.75" customHeight="1">
      <c r="A28"/>
      <c r="B28"/>
    </row>
    <row r="29" spans="1:4" ht="18.75" customHeight="1">
      <c r="A29"/>
      <c r="B29"/>
    </row>
    <row r="30" spans="1:4" ht="18.75" customHeight="1">
      <c r="A30"/>
      <c r="B30"/>
    </row>
    <row r="31" spans="1:4" ht="18.75" customHeight="1">
      <c r="A31"/>
      <c r="B31"/>
    </row>
  </sheetData>
  <phoneticPr fontId="2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39.5703125" style="136" customWidth="1"/>
    <col min="2" max="3" width="13.5703125" style="92" bestFit="1" customWidth="1"/>
    <col min="4" max="4" width="11" style="60" bestFit="1" customWidth="1"/>
    <col min="5" max="5" width="12" style="66" bestFit="1" customWidth="1"/>
    <col min="6" max="8" width="11" style="66" bestFit="1" customWidth="1"/>
    <col min="9" max="16384" width="9.140625" style="66"/>
  </cols>
  <sheetData>
    <row r="1" spans="1:8" s="209" customFormat="1" ht="18.75" customHeight="1">
      <c r="A1" s="592" t="s">
        <v>541</v>
      </c>
      <c r="B1" s="620"/>
      <c r="C1" s="620"/>
      <c r="D1" s="621"/>
      <c r="E1" s="622"/>
      <c r="F1" s="623"/>
      <c r="G1" s="622"/>
      <c r="H1" s="623"/>
    </row>
    <row r="2" spans="1:8" ht="18.75" customHeight="1">
      <c r="A2" s="290"/>
      <c r="B2" s="80"/>
      <c r="C2" s="80"/>
      <c r="D2" s="624"/>
      <c r="E2" s="150"/>
      <c r="F2" s="625"/>
      <c r="G2" s="150"/>
      <c r="H2" s="625"/>
    </row>
    <row r="3" spans="1:8" s="209" customFormat="1" ht="18.75" customHeight="1">
      <c r="A3" s="82" t="s">
        <v>420</v>
      </c>
      <c r="B3" s="82">
        <v>2006</v>
      </c>
      <c r="C3" s="981">
        <v>2007</v>
      </c>
      <c r="D3" s="982"/>
      <c r="E3" s="983">
        <v>2008</v>
      </c>
      <c r="F3" s="984"/>
      <c r="G3" s="983">
        <v>2009</v>
      </c>
      <c r="H3" s="984"/>
    </row>
    <row r="4" spans="1:8" s="209" customFormat="1" ht="18.75" customHeight="1">
      <c r="A4" s="304"/>
      <c r="B4" s="543"/>
      <c r="C4" s="626"/>
      <c r="D4" s="541"/>
      <c r="E4" s="543"/>
      <c r="F4" s="883"/>
      <c r="G4" s="543"/>
      <c r="H4" s="883"/>
    </row>
    <row r="5" spans="1:8" s="209" customFormat="1" ht="18.75" customHeight="1">
      <c r="A5" s="82"/>
      <c r="B5" s="884" t="s">
        <v>574</v>
      </c>
      <c r="C5" s="884" t="s">
        <v>574</v>
      </c>
      <c r="D5" s="885" t="s">
        <v>575</v>
      </c>
      <c r="E5" s="884" t="s">
        <v>574</v>
      </c>
      <c r="F5" s="885" t="s">
        <v>575</v>
      </c>
      <c r="G5" s="884" t="s">
        <v>574</v>
      </c>
      <c r="H5" s="885" t="s">
        <v>575</v>
      </c>
    </row>
    <row r="6" spans="1:8" s="209" customFormat="1" ht="18.75" customHeight="1">
      <c r="A6" s="83"/>
      <c r="B6" s="80"/>
      <c r="C6" s="80"/>
      <c r="D6" s="886"/>
      <c r="E6" s="887"/>
      <c r="F6" s="604"/>
      <c r="G6" s="887"/>
      <c r="H6" s="604"/>
    </row>
    <row r="7" spans="1:8" s="209" customFormat="1" ht="18.75" customHeight="1">
      <c r="A7" s="84" t="s">
        <v>651</v>
      </c>
      <c r="B7" s="80">
        <v>2500</v>
      </c>
      <c r="C7" s="80">
        <v>1000</v>
      </c>
      <c r="D7" s="886"/>
      <c r="E7" s="887"/>
      <c r="F7" s="604"/>
      <c r="G7" s="887"/>
      <c r="H7" s="604"/>
    </row>
    <row r="8" spans="1:8" s="209" customFormat="1" ht="18.75" customHeight="1">
      <c r="A8" s="84" t="s">
        <v>636</v>
      </c>
      <c r="B8" s="80">
        <v>473200</v>
      </c>
      <c r="C8" s="80"/>
      <c r="D8" s="886"/>
      <c r="E8" s="887"/>
      <c r="F8" s="604"/>
      <c r="G8" s="887"/>
      <c r="H8" s="604"/>
    </row>
    <row r="9" spans="1:8" s="209" customFormat="1" ht="18.75" customHeight="1">
      <c r="A9" s="84" t="s">
        <v>120</v>
      </c>
      <c r="B9" s="80">
        <v>718943</v>
      </c>
      <c r="C9" s="80"/>
      <c r="D9" s="886"/>
      <c r="E9" s="887"/>
      <c r="F9" s="604"/>
      <c r="G9" s="887"/>
      <c r="H9" s="604"/>
    </row>
    <row r="10" spans="1:8" s="209" customFormat="1" ht="18.75" customHeight="1">
      <c r="A10" s="83" t="s">
        <v>229</v>
      </c>
      <c r="B10" s="80"/>
      <c r="C10" s="80">
        <v>57752.15</v>
      </c>
      <c r="D10" s="886">
        <v>33230.9</v>
      </c>
      <c r="E10" s="887">
        <v>60437.63</v>
      </c>
      <c r="F10" s="604">
        <v>30545.42</v>
      </c>
      <c r="G10" s="887">
        <v>63247.98</v>
      </c>
      <c r="H10" s="604">
        <v>27735.07</v>
      </c>
    </row>
    <row r="11" spans="1:8" s="209" customFormat="1" ht="18.75" customHeight="1">
      <c r="A11" s="83" t="s">
        <v>941</v>
      </c>
      <c r="B11" s="888"/>
      <c r="C11" s="889">
        <v>0</v>
      </c>
      <c r="D11" s="118">
        <v>0</v>
      </c>
      <c r="E11" s="889">
        <v>14962.18</v>
      </c>
      <c r="F11" s="118">
        <v>25500</v>
      </c>
      <c r="G11" s="889">
        <v>15725.26</v>
      </c>
      <c r="H11" s="118">
        <v>24736.93</v>
      </c>
    </row>
    <row r="12" spans="1:8" ht="18.75" customHeight="1">
      <c r="A12" s="83" t="s">
        <v>375</v>
      </c>
      <c r="B12" s="80"/>
      <c r="C12" s="80">
        <v>203326</v>
      </c>
      <c r="D12" s="886"/>
      <c r="E12" s="887"/>
      <c r="F12" s="604"/>
      <c r="G12" s="887"/>
      <c r="H12" s="604"/>
    </row>
    <row r="13" spans="1:8" ht="18.75" customHeight="1">
      <c r="A13" s="84" t="s">
        <v>1244</v>
      </c>
      <c r="B13" s="80"/>
      <c r="C13" s="80">
        <v>200000</v>
      </c>
      <c r="D13" s="76"/>
      <c r="E13" s="887"/>
      <c r="F13" s="604"/>
      <c r="G13" s="887"/>
      <c r="H13" s="604"/>
    </row>
    <row r="14" spans="1:8" ht="18.75" customHeight="1">
      <c r="A14" s="291" t="s">
        <v>80</v>
      </c>
      <c r="B14" s="890"/>
      <c r="C14" s="890">
        <v>-372953.19</v>
      </c>
      <c r="D14" s="76"/>
      <c r="E14" s="45"/>
      <c r="F14" s="647"/>
      <c r="G14" s="889"/>
      <c r="H14" s="118"/>
    </row>
    <row r="15" spans="1:8" ht="18.75" customHeight="1">
      <c r="A15" s="891" t="s">
        <v>525</v>
      </c>
      <c r="B15" s="890"/>
      <c r="C15" s="732">
        <v>-0.05</v>
      </c>
      <c r="D15" s="76"/>
      <c r="E15" s="45"/>
      <c r="F15" s="647"/>
      <c r="G15" s="889"/>
      <c r="H15" s="118"/>
    </row>
    <row r="16" spans="1:8" ht="18.75" customHeight="1" thickBot="1">
      <c r="A16" s="83" t="s">
        <v>846</v>
      </c>
      <c r="B16" s="888"/>
      <c r="C16" s="889"/>
      <c r="D16" s="118"/>
      <c r="E16" s="889">
        <v>50000</v>
      </c>
      <c r="F16" s="647"/>
      <c r="G16" s="889"/>
      <c r="H16" s="118"/>
    </row>
    <row r="17" spans="1:8" s="209" customFormat="1" ht="18.75" customHeight="1" thickTop="1">
      <c r="A17" s="196" t="s">
        <v>418</v>
      </c>
      <c r="B17" s="892">
        <f t="shared" ref="B17:H17" si="0">SUM(B6:B16)</f>
        <v>1194643</v>
      </c>
      <c r="C17" s="892">
        <f t="shared" si="0"/>
        <v>89124.910000000018</v>
      </c>
      <c r="D17" s="893">
        <f t="shared" si="0"/>
        <v>33230.9</v>
      </c>
      <c r="E17" s="892">
        <f t="shared" si="0"/>
        <v>125399.81</v>
      </c>
      <c r="F17" s="197">
        <f t="shared" si="0"/>
        <v>56045.42</v>
      </c>
      <c r="G17" s="892">
        <f t="shared" si="0"/>
        <v>78973.240000000005</v>
      </c>
      <c r="H17" s="197">
        <f t="shared" si="0"/>
        <v>52472</v>
      </c>
    </row>
    <row r="18" spans="1:8" ht="18.75" customHeight="1">
      <c r="A18" s="233"/>
      <c r="B18" s="68"/>
      <c r="C18" s="68"/>
      <c r="D18" s="97"/>
      <c r="E18" s="67"/>
      <c r="F18" s="67"/>
      <c r="G18" s="67"/>
      <c r="H18" s="67"/>
    </row>
    <row r="19" spans="1:8" ht="18.75" customHeight="1">
      <c r="A19" s="202" t="s">
        <v>696</v>
      </c>
    </row>
    <row r="20" spans="1:8" ht="18.75" customHeight="1">
      <c r="A20" s="202" t="s">
        <v>230</v>
      </c>
    </row>
    <row r="21" spans="1:8" ht="18.75" customHeight="1">
      <c r="A21" s="202"/>
    </row>
    <row r="22" spans="1:8" ht="18.75" customHeight="1">
      <c r="A22" s="66"/>
      <c r="B22" s="66"/>
      <c r="C22" s="66"/>
      <c r="D22" s="66"/>
    </row>
    <row r="23" spans="1:8" ht="18.75" customHeight="1">
      <c r="A23" s="66"/>
      <c r="B23" s="66"/>
      <c r="C23" s="66"/>
      <c r="D23" s="66"/>
    </row>
    <row r="24" spans="1:8" ht="18.75" customHeight="1">
      <c r="A24" s="66"/>
      <c r="B24" s="66"/>
      <c r="C24" s="66"/>
      <c r="D24" s="66"/>
    </row>
    <row r="25" spans="1:8" ht="18.75" customHeight="1">
      <c r="A25" s="66"/>
      <c r="B25" s="66"/>
      <c r="C25" s="66"/>
      <c r="D25" s="66"/>
    </row>
    <row r="26" spans="1:8" ht="18.75" customHeight="1">
      <c r="A26" s="66"/>
      <c r="B26" s="66"/>
      <c r="C26" s="66"/>
      <c r="D26" s="66"/>
    </row>
    <row r="27" spans="1:8" ht="18.75" customHeight="1">
      <c r="A27" s="66"/>
      <c r="B27" s="66"/>
      <c r="C27" s="66"/>
      <c r="D27" s="66"/>
    </row>
    <row r="28" spans="1:8" ht="18.75" customHeight="1">
      <c r="A28" s="66"/>
      <c r="B28" s="66"/>
      <c r="C28" s="66"/>
      <c r="D28" s="66"/>
    </row>
    <row r="29" spans="1:8" ht="18.75" customHeight="1">
      <c r="A29" s="66"/>
      <c r="B29" s="66"/>
      <c r="C29" s="66"/>
      <c r="D29" s="66"/>
    </row>
    <row r="30" spans="1:8" ht="18.75" customHeight="1">
      <c r="A30" s="66"/>
      <c r="B30" s="66"/>
      <c r="C30" s="66"/>
      <c r="D30" s="66"/>
    </row>
    <row r="31" spans="1:8" ht="18.75" customHeight="1">
      <c r="A31" s="66"/>
      <c r="B31" s="66"/>
      <c r="C31" s="66"/>
      <c r="D31" s="66"/>
    </row>
    <row r="32" spans="1:8" ht="18.75" customHeight="1">
      <c r="A32" s="66"/>
      <c r="B32" s="66"/>
      <c r="C32" s="66"/>
      <c r="D32" s="66"/>
    </row>
    <row r="33" spans="1:4" ht="18.75" customHeight="1">
      <c r="A33" s="66"/>
      <c r="B33" s="66"/>
      <c r="C33" s="66"/>
      <c r="D33" s="66"/>
    </row>
    <row r="34" spans="1:4" ht="18.75" customHeight="1">
      <c r="A34" s="66"/>
      <c r="B34" s="66"/>
      <c r="C34" s="66"/>
      <c r="D34" s="66"/>
    </row>
    <row r="35" spans="1:4" ht="18.75" customHeight="1">
      <c r="A35" s="66"/>
      <c r="B35" s="66"/>
      <c r="C35" s="66"/>
      <c r="D35" s="66"/>
    </row>
    <row r="36" spans="1:4" ht="18.75" customHeight="1">
      <c r="A36" s="66"/>
      <c r="B36" s="66"/>
      <c r="C36" s="66"/>
      <c r="D36" s="66"/>
    </row>
  </sheetData>
  <mergeCells count="3">
    <mergeCell ref="C3:D3"/>
    <mergeCell ref="E3:F3"/>
    <mergeCell ref="G3:H3"/>
  </mergeCells>
  <phoneticPr fontId="20" type="noConversion"/>
  <printOptions horizontalCentered="1"/>
  <pageMargins left="0.75" right="0.5" top="0.5" bottom="1" header="0.5" footer="0.5"/>
  <pageSetup scale="99" orientation="portrait" horizontalDpi="4294967292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36" style="233" customWidth="1"/>
    <col min="2" max="2" width="11.7109375" style="68" customWidth="1"/>
    <col min="3" max="3" width="11.7109375" style="97" customWidth="1"/>
    <col min="4" max="5" width="11.7109375" style="67" customWidth="1"/>
    <col min="6" max="16384" width="9.140625" style="67"/>
  </cols>
  <sheetData>
    <row r="1" spans="1:5" s="98" customFormat="1" ht="18" customHeight="1">
      <c r="A1" s="596" t="s">
        <v>542</v>
      </c>
      <c r="B1" s="575"/>
      <c r="C1" s="597"/>
      <c r="D1" s="570"/>
      <c r="E1" s="570"/>
    </row>
    <row r="2" spans="1:5" ht="18" customHeight="1">
      <c r="A2" s="290"/>
      <c r="B2" s="124"/>
      <c r="C2" s="103"/>
      <c r="D2" s="234"/>
      <c r="E2" s="234"/>
    </row>
    <row r="3" spans="1:5" s="98" customFormat="1" ht="18" customHeight="1">
      <c r="A3" s="82" t="s">
        <v>420</v>
      </c>
      <c r="B3" s="93">
        <v>2006</v>
      </c>
      <c r="C3" s="237">
        <v>2007</v>
      </c>
      <c r="D3" s="93">
        <v>2008</v>
      </c>
      <c r="E3" s="93">
        <v>2009</v>
      </c>
    </row>
    <row r="4" spans="1:5" s="284" customFormat="1" ht="18" customHeight="1">
      <c r="A4" s="304"/>
      <c r="B4" s="598"/>
      <c r="C4" s="268"/>
      <c r="D4" s="239"/>
      <c r="E4" s="239"/>
    </row>
    <row r="5" spans="1:5" s="98" customFormat="1" ht="18" customHeight="1">
      <c r="A5" s="82"/>
      <c r="B5" s="244"/>
      <c r="C5" s="237"/>
      <c r="D5" s="93"/>
      <c r="E5" s="93"/>
    </row>
    <row r="6" spans="1:5" ht="18" customHeight="1">
      <c r="A6" s="84" t="s">
        <v>589</v>
      </c>
      <c r="B6" s="299">
        <v>5000</v>
      </c>
      <c r="C6" s="103">
        <v>5500</v>
      </c>
      <c r="D6" s="94">
        <v>6000</v>
      </c>
      <c r="E6" s="94">
        <v>5000</v>
      </c>
    </row>
    <row r="7" spans="1:5" ht="18" customHeight="1">
      <c r="A7" s="599"/>
      <c r="B7" s="299"/>
      <c r="C7" s="103"/>
      <c r="D7" s="94"/>
      <c r="E7" s="94"/>
    </row>
    <row r="8" spans="1:5" ht="18" customHeight="1" thickBot="1">
      <c r="A8" s="600"/>
      <c r="B8" s="601"/>
      <c r="C8" s="241"/>
      <c r="D8" s="94"/>
      <c r="E8" s="94"/>
    </row>
    <row r="9" spans="1:5" ht="18" customHeight="1" thickTop="1">
      <c r="A9" s="196" t="s">
        <v>418</v>
      </c>
      <c r="B9" s="602">
        <f>SUM(B4:B8)</f>
        <v>5000</v>
      </c>
      <c r="C9" s="602">
        <f>SUM(C4:C8)</f>
        <v>5500</v>
      </c>
      <c r="D9" s="96">
        <f>SUM(D4:D8)</f>
        <v>6000</v>
      </c>
      <c r="E9" s="96">
        <f>SUM(E4:E8)</f>
        <v>5000</v>
      </c>
    </row>
    <row r="10" spans="1:5" ht="18.75" customHeight="1">
      <c r="B10" s="603"/>
      <c r="D10" s="301"/>
    </row>
    <row r="11" spans="1:5" ht="18.75" customHeight="1">
      <c r="A11" s="4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8" style="233" customWidth="1"/>
    <col min="2" max="2" width="11.7109375" style="68" customWidth="1"/>
    <col min="3" max="3" width="11.7109375" style="97" customWidth="1"/>
    <col min="4" max="5" width="11.7109375" style="67" customWidth="1"/>
    <col min="6" max="16384" width="9.140625" style="67"/>
  </cols>
  <sheetData>
    <row r="1" spans="1:5" s="98" customFormat="1" ht="18.75" customHeight="1">
      <c r="A1" s="596" t="s">
        <v>580</v>
      </c>
      <c r="B1" s="615"/>
      <c r="C1" s="597"/>
      <c r="D1" s="570"/>
      <c r="E1" s="570"/>
    </row>
    <row r="2" spans="1:5" ht="11.25" customHeight="1">
      <c r="A2" s="290"/>
      <c r="B2" s="102"/>
      <c r="C2" s="103"/>
      <c r="D2" s="234"/>
      <c r="E2" s="234"/>
    </row>
    <row r="3" spans="1:5" s="98" customFormat="1" ht="18.75" customHeight="1">
      <c r="A3" s="82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 s="284" customFormat="1" ht="18.75" customHeight="1">
      <c r="A4" s="619"/>
      <c r="B4" s="272"/>
      <c r="C4" s="273"/>
      <c r="D4" s="271"/>
      <c r="E4" s="271"/>
    </row>
    <row r="5" spans="1:5" s="284" customFormat="1" ht="18.75" customHeight="1">
      <c r="A5" s="291" t="s">
        <v>184</v>
      </c>
      <c r="B5" s="607"/>
      <c r="C5" s="608"/>
      <c r="D5" s="609">
        <v>23602</v>
      </c>
      <c r="E5" s="271"/>
    </row>
    <row r="6" spans="1:5" s="284" customFormat="1" ht="18.75" customHeight="1">
      <c r="A6" s="291" t="s">
        <v>955</v>
      </c>
      <c r="B6" s="607"/>
      <c r="C6" s="608"/>
      <c r="D6" s="609">
        <v>-626</v>
      </c>
      <c r="E6" s="271"/>
    </row>
    <row r="7" spans="1:5" s="284" customFormat="1" ht="18.75" customHeight="1">
      <c r="A7" s="291" t="s">
        <v>956</v>
      </c>
      <c r="B7" s="607"/>
      <c r="C7" s="608"/>
      <c r="D7" s="609">
        <v>-8164</v>
      </c>
      <c r="E7" s="529"/>
    </row>
    <row r="8" spans="1:5" s="284" customFormat="1" ht="18.75" customHeight="1">
      <c r="A8" s="291" t="s">
        <v>276</v>
      </c>
      <c r="B8" s="607"/>
      <c r="C8" s="608">
        <v>29114.92</v>
      </c>
      <c r="D8" s="609"/>
      <c r="E8" s="529"/>
    </row>
    <row r="9" spans="1:5" s="98" customFormat="1" ht="18.75" customHeight="1">
      <c r="A9" s="291" t="s">
        <v>81</v>
      </c>
      <c r="B9" s="607"/>
      <c r="C9" s="610">
        <v>5700</v>
      </c>
      <c r="D9" s="609"/>
      <c r="E9" s="529"/>
    </row>
    <row r="10" spans="1:5" s="98" customFormat="1" ht="18.75" customHeight="1">
      <c r="A10" s="291" t="s">
        <v>277</v>
      </c>
      <c r="B10" s="607">
        <v>4000</v>
      </c>
      <c r="C10" s="608"/>
      <c r="D10" s="609"/>
      <c r="E10" s="529"/>
    </row>
    <row r="11" spans="1:5" s="98" customFormat="1" ht="18.75" customHeight="1">
      <c r="A11" s="84" t="s">
        <v>269</v>
      </c>
      <c r="B11" s="611">
        <v>1200</v>
      </c>
      <c r="C11" s="594">
        <v>1400</v>
      </c>
      <c r="D11" s="572">
        <v>4000</v>
      </c>
      <c r="E11" s="94">
        <v>3500</v>
      </c>
    </row>
    <row r="12" spans="1:5" s="98" customFormat="1" ht="18.75" customHeight="1">
      <c r="A12" s="84" t="s">
        <v>278</v>
      </c>
      <c r="B12" s="611">
        <v>2000</v>
      </c>
      <c r="C12" s="594">
        <v>2000</v>
      </c>
      <c r="D12" s="572"/>
      <c r="E12" s="138"/>
    </row>
    <row r="13" spans="1:5" s="98" customFormat="1" ht="18.75" customHeight="1">
      <c r="A13" s="84" t="s">
        <v>532</v>
      </c>
      <c r="B13" s="611">
        <v>3495</v>
      </c>
      <c r="C13" s="594">
        <v>2350</v>
      </c>
      <c r="D13" s="572" t="s">
        <v>268</v>
      </c>
      <c r="E13" s="138"/>
    </row>
    <row r="14" spans="1:5" s="98" customFormat="1" ht="18.75" customHeight="1">
      <c r="A14" s="894" t="s">
        <v>1246</v>
      </c>
      <c r="B14" s="611">
        <v>5183</v>
      </c>
      <c r="C14" s="86">
        <v>8165</v>
      </c>
      <c r="D14" s="127">
        <v>12050</v>
      </c>
      <c r="E14" s="94">
        <v>11250</v>
      </c>
    </row>
    <row r="15" spans="1:5" s="98" customFormat="1" ht="18.75" customHeight="1">
      <c r="A15" s="84" t="s">
        <v>48</v>
      </c>
      <c r="B15" s="611">
        <v>5200</v>
      </c>
      <c r="C15" s="594">
        <v>1100</v>
      </c>
      <c r="D15" s="127">
        <v>0</v>
      </c>
      <c r="E15" s="94"/>
    </row>
    <row r="16" spans="1:5" s="98" customFormat="1" ht="18.75" customHeight="1">
      <c r="A16" s="84" t="s">
        <v>270</v>
      </c>
      <c r="B16" s="611">
        <v>10000</v>
      </c>
      <c r="C16" s="594">
        <v>10000</v>
      </c>
      <c r="D16" s="127">
        <v>10000</v>
      </c>
      <c r="E16" s="94">
        <v>11000</v>
      </c>
    </row>
    <row r="17" spans="1:5" s="98" customFormat="1" ht="18.75" customHeight="1">
      <c r="A17" s="84" t="s">
        <v>270</v>
      </c>
      <c r="B17" s="611">
        <v>10000</v>
      </c>
      <c r="C17" s="594"/>
      <c r="D17" s="127">
        <v>10000</v>
      </c>
      <c r="E17" s="94">
        <v>11000</v>
      </c>
    </row>
    <row r="18" spans="1:5" s="98" customFormat="1" ht="18.75" customHeight="1">
      <c r="A18" s="84" t="s">
        <v>271</v>
      </c>
      <c r="B18" s="611"/>
      <c r="C18" s="86">
        <v>2504</v>
      </c>
      <c r="D18" s="127">
        <v>4500</v>
      </c>
      <c r="E18" s="138"/>
    </row>
    <row r="19" spans="1:5" s="98" customFormat="1" ht="18.75" customHeight="1">
      <c r="A19" s="84" t="s">
        <v>1245</v>
      </c>
      <c r="B19" s="611"/>
      <c r="C19" s="86">
        <v>3000</v>
      </c>
      <c r="D19" s="127">
        <v>8000</v>
      </c>
      <c r="E19" s="138">
        <f>5*55*12</f>
        <v>3300</v>
      </c>
    </row>
    <row r="20" spans="1:5" s="98" customFormat="1" ht="18.75" customHeight="1">
      <c r="A20" s="84" t="s">
        <v>376</v>
      </c>
      <c r="B20" s="611"/>
      <c r="C20" s="86">
        <v>7200</v>
      </c>
      <c r="D20" s="572"/>
      <c r="E20" s="138"/>
    </row>
    <row r="21" spans="1:5" s="98" customFormat="1" ht="18.75" customHeight="1">
      <c r="A21" s="84" t="s">
        <v>275</v>
      </c>
      <c r="B21" s="611"/>
      <c r="C21" s="86">
        <v>30000</v>
      </c>
      <c r="D21" s="127"/>
      <c r="E21" s="138"/>
    </row>
    <row r="22" spans="1:5" s="98" customFormat="1" ht="18.75" customHeight="1">
      <c r="A22" s="84" t="s">
        <v>272</v>
      </c>
      <c r="B22" s="611"/>
      <c r="C22" s="594">
        <v>0</v>
      </c>
      <c r="D22" s="572">
        <v>4750</v>
      </c>
      <c r="E22" s="138"/>
    </row>
    <row r="23" spans="1:5" s="98" customFormat="1" ht="18.75" customHeight="1">
      <c r="A23" s="84" t="s">
        <v>273</v>
      </c>
      <c r="B23" s="611"/>
      <c r="C23" s="86"/>
      <c r="D23" s="127">
        <v>10000</v>
      </c>
      <c r="E23" s="138">
        <v>4500</v>
      </c>
    </row>
    <row r="24" spans="1:5" s="98" customFormat="1" ht="18.75" customHeight="1">
      <c r="A24" s="100" t="s">
        <v>1106</v>
      </c>
      <c r="B24" s="824"/>
      <c r="C24" s="825"/>
      <c r="D24" s="826"/>
      <c r="E24" s="248">
        <v>3000</v>
      </c>
    </row>
    <row r="25" spans="1:5" s="98" customFormat="1" ht="13.5" customHeight="1" thickBot="1">
      <c r="A25" s="100"/>
      <c r="B25" s="612"/>
      <c r="C25" s="613"/>
      <c r="D25" s="614"/>
      <c r="E25" s="606"/>
    </row>
    <row r="26" spans="1:5" s="98" customFormat="1" ht="18.75" customHeight="1" thickTop="1">
      <c r="A26" s="196" t="s">
        <v>418</v>
      </c>
      <c r="B26" s="198">
        <f>SUM(B4:B25)</f>
        <v>41078</v>
      </c>
      <c r="C26" s="198">
        <f>SUM(C4:C25)</f>
        <v>102533.92</v>
      </c>
      <c r="D26" s="595">
        <f>SUM(D4:D25)</f>
        <v>78112</v>
      </c>
      <c r="E26" s="96">
        <f>SUM(E4:E25)</f>
        <v>47550</v>
      </c>
    </row>
    <row r="27" spans="1:5" s="98" customFormat="1" ht="16.5">
      <c r="A27" s="46"/>
      <c r="B27" s="68"/>
      <c r="C27" s="97"/>
    </row>
    <row r="28" spans="1:5" s="98" customFormat="1" ht="14.25" customHeight="1"/>
    <row r="29" spans="1:5" s="98" customFormat="1" ht="15" customHeight="1"/>
    <row r="30" spans="1:5" s="98" customFormat="1" ht="12.95" customHeight="1"/>
    <row r="31" spans="1:5" ht="12.95" customHeight="1">
      <c r="A31" s="46"/>
    </row>
    <row r="32" spans="1:5" ht="12.95" customHeight="1">
      <c r="A32" s="46"/>
    </row>
    <row r="33" spans="1:4" ht="12.95" customHeight="1">
      <c r="A33" s="46"/>
    </row>
    <row r="34" spans="1:4" ht="12.95" customHeight="1">
      <c r="A34" s="46"/>
    </row>
    <row r="35" spans="1:4" ht="12.95" customHeight="1">
      <c r="A35" s="46"/>
    </row>
    <row r="36" spans="1:4" s="98" customFormat="1" ht="12.95" customHeight="1">
      <c r="A36" s="46"/>
      <c r="B36" s="68"/>
      <c r="C36" s="97"/>
    </row>
    <row r="37" spans="1:4" ht="12.95" customHeight="1">
      <c r="A37" s="46"/>
    </row>
    <row r="38" spans="1:4" ht="12.95" customHeight="1">
      <c r="A38" s="46"/>
      <c r="C38" s="99"/>
    </row>
    <row r="39" spans="1:4" ht="12.95" customHeight="1">
      <c r="A39" s="46"/>
    </row>
    <row r="40" spans="1:4" ht="12.95" customHeight="1">
      <c r="A40" s="67"/>
      <c r="C40" s="67"/>
    </row>
    <row r="41" spans="1:4" ht="12.95" customHeight="1">
      <c r="A41" s="67"/>
      <c r="C41" s="87"/>
      <c r="D41" s="87"/>
    </row>
    <row r="42" spans="1:4" ht="12.95" customHeight="1">
      <c r="A42" s="67"/>
      <c r="C42" s="87"/>
      <c r="D42" s="87"/>
    </row>
    <row r="43" spans="1:4" ht="12.95" customHeight="1">
      <c r="A43" s="67"/>
      <c r="C43" s="87"/>
      <c r="D43" s="87"/>
    </row>
    <row r="44" spans="1:4" ht="18.75" customHeight="1">
      <c r="A44" s="46"/>
    </row>
    <row r="45" spans="1:4" ht="18.75" customHeight="1">
      <c r="A45" s="46"/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6.5"/>
  <cols>
    <col min="1" max="1" width="32.42578125" style="258" customWidth="1"/>
    <col min="2" max="5" width="12.7109375" style="258" customWidth="1"/>
    <col min="6" max="16384" width="9.140625" style="258"/>
  </cols>
  <sheetData>
    <row r="1" spans="1:5" ht="29.25" customHeight="1">
      <c r="A1" s="596" t="s">
        <v>546</v>
      </c>
      <c r="B1" s="615"/>
      <c r="C1" s="597"/>
      <c r="D1" s="570"/>
      <c r="E1" s="570"/>
    </row>
    <row r="2" spans="1:5">
      <c r="A2" s="290"/>
      <c r="B2" s="103"/>
      <c r="C2" s="103"/>
      <c r="D2" s="234"/>
      <c r="E2" s="234"/>
    </row>
    <row r="3" spans="1:5">
      <c r="A3" s="82" t="s">
        <v>420</v>
      </c>
      <c r="B3" s="237">
        <v>2006</v>
      </c>
      <c r="C3" s="237">
        <v>2007</v>
      </c>
      <c r="D3" s="93">
        <v>2008</v>
      </c>
      <c r="E3" s="93">
        <v>2009</v>
      </c>
    </row>
    <row r="4" spans="1:5">
      <c r="A4" s="304"/>
      <c r="B4" s="237"/>
      <c r="C4" s="237"/>
      <c r="D4" s="239"/>
      <c r="E4" s="239"/>
    </row>
    <row r="5" spans="1:5">
      <c r="A5" s="289"/>
      <c r="B5" s="273"/>
      <c r="C5" s="273"/>
      <c r="D5" s="234"/>
      <c r="E5" s="234"/>
    </row>
    <row r="6" spans="1:5">
      <c r="A6" s="84" t="s">
        <v>466</v>
      </c>
      <c r="B6" s="103">
        <v>17000</v>
      </c>
      <c r="C6" s="103"/>
      <c r="D6" s="94"/>
      <c r="E6" s="94"/>
    </row>
    <row r="7" spans="1:5">
      <c r="A7" s="84" t="s">
        <v>790</v>
      </c>
      <c r="B7" s="81"/>
      <c r="C7" s="103">
        <v>24000</v>
      </c>
      <c r="D7" s="94"/>
      <c r="E7" s="94"/>
    </row>
    <row r="8" spans="1:5">
      <c r="A8" s="84" t="s">
        <v>256</v>
      </c>
      <c r="B8" s="273"/>
      <c r="C8" s="273"/>
      <c r="D8" s="94">
        <v>31500</v>
      </c>
      <c r="E8" s="94"/>
    </row>
    <row r="9" spans="1:5">
      <c r="A9" s="84" t="s">
        <v>1107</v>
      </c>
      <c r="B9" s="273"/>
      <c r="C9" s="273"/>
      <c r="D9" s="94"/>
      <c r="E9" s="94">
        <v>50000</v>
      </c>
    </row>
    <row r="10" spans="1:5">
      <c r="A10" s="84"/>
      <c r="B10" s="273"/>
      <c r="C10" s="273"/>
      <c r="D10" s="94"/>
      <c r="E10" s="94"/>
    </row>
    <row r="11" spans="1:5">
      <c r="A11" s="84"/>
      <c r="B11" s="81"/>
      <c r="C11" s="81"/>
      <c r="D11" s="124"/>
      <c r="E11" s="124"/>
    </row>
    <row r="12" spans="1:5">
      <c r="A12" s="84"/>
      <c r="B12" s="81"/>
      <c r="C12" s="81"/>
      <c r="D12" s="124"/>
      <c r="E12" s="124"/>
    </row>
    <row r="13" spans="1:5">
      <c r="A13" s="84"/>
      <c r="B13" s="103"/>
      <c r="C13" s="103"/>
      <c r="D13" s="124"/>
      <c r="E13" s="124"/>
    </row>
    <row r="14" spans="1:5" ht="17.25" thickBot="1">
      <c r="A14" s="290"/>
      <c r="B14" s="105"/>
      <c r="C14" s="105"/>
      <c r="D14" s="606"/>
      <c r="E14" s="606"/>
    </row>
    <row r="15" spans="1:5" ht="17.25" thickTop="1">
      <c r="A15" s="196" t="s">
        <v>418</v>
      </c>
      <c r="B15" s="306">
        <f>SUM(B4:B14)</f>
        <v>17000</v>
      </c>
      <c r="C15" s="306">
        <f>SUM(C4:C14)</f>
        <v>24000</v>
      </c>
      <c r="D15" s="96">
        <f>SUM(D4:D14)</f>
        <v>31500</v>
      </c>
      <c r="E15" s="96">
        <f>SUM(E4:E14)</f>
        <v>50000</v>
      </c>
    </row>
    <row r="17" spans="1:1">
      <c r="A17" s="258" t="s">
        <v>257</v>
      </c>
    </row>
    <row r="18" spans="1:1">
      <c r="A18" s="258" t="s">
        <v>258</v>
      </c>
    </row>
    <row r="19" spans="1:1">
      <c r="A19" s="258" t="s">
        <v>261</v>
      </c>
    </row>
    <row r="20" spans="1:1">
      <c r="A20" s="258" t="s">
        <v>262</v>
      </c>
    </row>
    <row r="21" spans="1:1">
      <c r="A21" s="258" t="s">
        <v>263</v>
      </c>
    </row>
    <row r="22" spans="1:1">
      <c r="A22" s="258" t="s">
        <v>264</v>
      </c>
    </row>
    <row r="23" spans="1:1">
      <c r="A23" s="258" t="s">
        <v>274</v>
      </c>
    </row>
  </sheetData>
  <phoneticPr fontId="2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610 WMD PREPARATION</vt:lpstr>
      <vt:lpstr>611 EMS SUPPLIES</vt:lpstr>
      <vt:lpstr>612 REHAB SUPPLIES</vt:lpstr>
      <vt:lpstr>613 AUTO INSURANCE</vt:lpstr>
      <vt:lpstr>631 EMS TRAINING</vt:lpstr>
      <vt:lpstr>632 FIRE &amp; RESCUE TRAINING</vt:lpstr>
      <vt:lpstr>633 SEMINARS &amp; CONFERENCES</vt:lpstr>
      <vt:lpstr>634 FIRE ACADEMY</vt:lpstr>
      <vt:lpstr>635 EMT CERT COURSE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IT WS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680 CIRCLE DRIVE</vt:lpstr>
      <vt:lpstr>685 DRILL FIELD</vt:lpstr>
      <vt:lpstr>690 CONTINGENCY</vt:lpstr>
      <vt:lpstr>'642 LONGEVITY'!Print_Area</vt:lpstr>
      <vt:lpstr>'IT WS'!Print_Titles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J.J. Wittig</cp:lastModifiedBy>
  <cp:lastPrinted>2008-06-26T14:27:52Z</cp:lastPrinted>
  <dcterms:created xsi:type="dcterms:W3CDTF">2002-06-05T21:07:58Z</dcterms:created>
  <dcterms:modified xsi:type="dcterms:W3CDTF">2008-07-02T19:05:14Z</dcterms:modified>
</cp:coreProperties>
</file>